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0200" windowHeight="11640" tabRatio="715"/>
  </bookViews>
  <sheets>
    <sheet name="הנחייות" sheetId="4" r:id="rId1"/>
    <sheet name="נוסח א" sheetId="1" r:id="rId2"/>
    <sheet name="ריכוז א" sheetId="2" r:id="rId3"/>
    <sheet name="פלט תוצאות א" sheetId="5" r:id="rId4"/>
    <sheet name="נוסח ב" sheetId="22" r:id="rId5"/>
    <sheet name="ריכוז ב" sheetId="23" r:id="rId6"/>
    <sheet name="פלט תוצאות ב" sheetId="24" r:id="rId7"/>
    <sheet name="פלט תוצאות המבחן" sheetId="9" r:id="rId8"/>
  </sheets>
  <definedNames>
    <definedName name="_11ב" localSheetId="4">#REF!</definedName>
    <definedName name="_11ב" localSheetId="6">#REF!</definedName>
    <definedName name="_11ב" localSheetId="5">#REF!</definedName>
    <definedName name="_11ב">#REF!</definedName>
    <definedName name="_xlnm._FilterDatabase" localSheetId="1" hidden="1">'נוסח א'!$BD$67:$BD$72</definedName>
    <definedName name="_xlnm._FilterDatabase" localSheetId="4" hidden="1">'נוסח ב'!$BD$67:$BD$72</definedName>
    <definedName name="_GoBack" localSheetId="0">הנחייות!$M$10</definedName>
    <definedName name="חלקי___2_נקודות" localSheetId="4">#REF!</definedName>
    <definedName name="חלקי___2_נקודות" localSheetId="6">#REF!</definedName>
    <definedName name="חלקי___2_נקודות" localSheetId="5">#REF!</definedName>
    <definedName name="חלקי___2_נקודות">#REF!</definedName>
    <definedName name="חלקי___נקודה_1" localSheetId="4">#REF!</definedName>
    <definedName name="חלקי___נקודה_1" localSheetId="6">#REF!</definedName>
    <definedName name="חלקי___נקודה_1" localSheetId="5">#REF!</definedName>
    <definedName name="חלקי___נקודה_1">#REF!</definedName>
    <definedName name="חלקי__נקודה_1" localSheetId="4">#REF!</definedName>
    <definedName name="חלקי__נקודה_1" localSheetId="6">#REF!</definedName>
    <definedName name="חלקי__נקודה_1" localSheetId="5">#REF!</definedName>
    <definedName name="חלקי__נקודה_1">#REF!</definedName>
    <definedName name="חלקי_נקודה_1" localSheetId="4">#REF!</definedName>
    <definedName name="חלקי_נקודה_1" localSheetId="6">#REF!</definedName>
    <definedName name="חלקי_נקודה_1" localSheetId="5">#REF!</definedName>
    <definedName name="חלקי_נקודה_1">#REF!</definedName>
    <definedName name="שאלה" localSheetId="4">#REF!</definedName>
    <definedName name="שאלה" localSheetId="6">#REF!</definedName>
    <definedName name="שאלה" localSheetId="5">#REF!</definedName>
    <definedName name="שאלה">#REF!</definedName>
    <definedName name="שאלה_11ב" localSheetId="4">#REF!</definedName>
    <definedName name="שאלה_11ב" localSheetId="6">#REF!</definedName>
    <definedName name="שאלה_11ב" localSheetId="5">#REF!</definedName>
    <definedName name="שאלה_11ב">#REF!</definedName>
    <definedName name="שאלה_6ב" localSheetId="4">#REF!</definedName>
    <definedName name="שאלה_6ב" localSheetId="6">#REF!</definedName>
    <definedName name="שאלה_6ב" localSheetId="5">#REF!</definedName>
    <definedName name="שאלה_6ב">#REF!</definedName>
    <definedName name="שאלה_פתוחה" localSheetId="4">'נוסח ב'!$BA$1:$BA$5</definedName>
    <definedName name="שאלה_פתוחה">'נוסח א'!$BA$1:$BA$5</definedName>
  </definedNames>
  <calcPr calcId="145621"/>
</workbook>
</file>

<file path=xl/calcChain.xml><?xml version="1.0" encoding="utf-8"?>
<calcChain xmlns="http://schemas.openxmlformats.org/spreadsheetml/2006/main">
  <c r="AS52" i="2" l="1"/>
  <c r="AS58" i="23" l="1"/>
  <c r="AR58" i="23"/>
  <c r="AO58" i="2"/>
  <c r="AN58" i="2"/>
  <c r="AM58" i="2"/>
  <c r="AL58" i="2"/>
  <c r="AK58" i="2"/>
  <c r="AJ58" i="2"/>
  <c r="AI58" i="2"/>
  <c r="AH58" i="2"/>
  <c r="AG58" i="2"/>
  <c r="AD58" i="2"/>
  <c r="O10" i="23" l="1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9" i="23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9" i="2"/>
  <c r="AF58" i="23" l="1"/>
  <c r="E17" i="9" s="1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45" i="23"/>
  <c r="Q46" i="23"/>
  <c r="Q47" i="23"/>
  <c r="Q48" i="23"/>
  <c r="Q49" i="23"/>
  <c r="Q50" i="23"/>
  <c r="Q51" i="23"/>
  <c r="Q52" i="23"/>
  <c r="Q53" i="23"/>
  <c r="Q9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R10" i="23"/>
  <c r="S10" i="23"/>
  <c r="T10" i="23"/>
  <c r="U10" i="23"/>
  <c r="V10" i="23"/>
  <c r="W10" i="23"/>
  <c r="X10" i="23"/>
  <c r="Y10" i="23"/>
  <c r="Z10" i="23"/>
  <c r="AA10" i="23"/>
  <c r="AC10" i="23"/>
  <c r="AD10" i="23"/>
  <c r="AE10" i="23"/>
  <c r="AF10" i="23"/>
  <c r="AG10" i="23"/>
  <c r="AH10" i="23"/>
  <c r="AI10" i="23"/>
  <c r="AJ10" i="23"/>
  <c r="AL10" i="23"/>
  <c r="AM10" i="23"/>
  <c r="AN10" i="23"/>
  <c r="AO10" i="23"/>
  <c r="AP10" i="23"/>
  <c r="AT10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R11" i="23"/>
  <c r="S11" i="23"/>
  <c r="T11" i="23"/>
  <c r="U11" i="23"/>
  <c r="V11" i="23"/>
  <c r="W11" i="23"/>
  <c r="X11" i="23"/>
  <c r="Y11" i="23"/>
  <c r="Z11" i="23"/>
  <c r="AA11" i="23"/>
  <c r="AC11" i="23"/>
  <c r="AD11" i="23"/>
  <c r="AE11" i="23"/>
  <c r="AF11" i="23"/>
  <c r="AG11" i="23"/>
  <c r="AH11" i="23"/>
  <c r="AI11" i="23"/>
  <c r="AJ11" i="23"/>
  <c r="AL11" i="23"/>
  <c r="AM11" i="23"/>
  <c r="AN11" i="23"/>
  <c r="AO11" i="23"/>
  <c r="AP11" i="23"/>
  <c r="AT11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R12" i="23"/>
  <c r="S12" i="23"/>
  <c r="T12" i="23"/>
  <c r="U12" i="23"/>
  <c r="V12" i="23"/>
  <c r="W12" i="23"/>
  <c r="X12" i="23"/>
  <c r="Y12" i="23"/>
  <c r="Z12" i="23"/>
  <c r="AA12" i="23"/>
  <c r="AC12" i="23"/>
  <c r="AD12" i="23"/>
  <c r="AE12" i="23"/>
  <c r="AF12" i="23"/>
  <c r="AG12" i="23"/>
  <c r="AH12" i="23"/>
  <c r="AI12" i="23"/>
  <c r="AJ12" i="23"/>
  <c r="AL12" i="23"/>
  <c r="AM12" i="23"/>
  <c r="AN12" i="23"/>
  <c r="AO12" i="23"/>
  <c r="AP12" i="23"/>
  <c r="AT12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R13" i="23"/>
  <c r="S13" i="23"/>
  <c r="T13" i="23"/>
  <c r="U13" i="23"/>
  <c r="V13" i="23"/>
  <c r="W13" i="23"/>
  <c r="X13" i="23"/>
  <c r="Y13" i="23"/>
  <c r="Z13" i="23"/>
  <c r="AA13" i="23"/>
  <c r="AC13" i="23"/>
  <c r="AD13" i="23"/>
  <c r="AE13" i="23"/>
  <c r="AF13" i="23"/>
  <c r="AG13" i="23"/>
  <c r="AH13" i="23"/>
  <c r="AI13" i="23"/>
  <c r="AJ13" i="23"/>
  <c r="AL13" i="23"/>
  <c r="AM13" i="23"/>
  <c r="AN13" i="23"/>
  <c r="AO13" i="23"/>
  <c r="AP13" i="23"/>
  <c r="AT13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R14" i="23"/>
  <c r="S14" i="23"/>
  <c r="T14" i="23"/>
  <c r="U14" i="23"/>
  <c r="V14" i="23"/>
  <c r="W14" i="23"/>
  <c r="X14" i="23"/>
  <c r="Y14" i="23"/>
  <c r="Z14" i="23"/>
  <c r="AA14" i="23"/>
  <c r="AC14" i="23"/>
  <c r="AD14" i="23"/>
  <c r="AE14" i="23"/>
  <c r="AF14" i="23"/>
  <c r="AG14" i="23"/>
  <c r="AH14" i="23"/>
  <c r="AI14" i="23"/>
  <c r="AJ14" i="23"/>
  <c r="AL14" i="23"/>
  <c r="AM14" i="23"/>
  <c r="AN14" i="23"/>
  <c r="AO14" i="23"/>
  <c r="AP14" i="23"/>
  <c r="AT14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R15" i="23"/>
  <c r="S15" i="23"/>
  <c r="T15" i="23"/>
  <c r="U15" i="23"/>
  <c r="V15" i="23"/>
  <c r="W15" i="23"/>
  <c r="X15" i="23"/>
  <c r="Y15" i="23"/>
  <c r="Z15" i="23"/>
  <c r="AA15" i="23"/>
  <c r="AC15" i="23"/>
  <c r="AD15" i="23"/>
  <c r="AE15" i="23"/>
  <c r="AK15" i="23" s="1"/>
  <c r="AF15" i="23"/>
  <c r="AG15" i="23"/>
  <c r="AH15" i="23"/>
  <c r="AI15" i="23"/>
  <c r="AJ15" i="23"/>
  <c r="AL15" i="23"/>
  <c r="AM15" i="23"/>
  <c r="AN15" i="23"/>
  <c r="AO15" i="23"/>
  <c r="AP15" i="23"/>
  <c r="AT15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R16" i="23"/>
  <c r="S16" i="23"/>
  <c r="T16" i="23"/>
  <c r="U16" i="23"/>
  <c r="V16" i="23"/>
  <c r="W16" i="23"/>
  <c r="X16" i="23"/>
  <c r="Y16" i="23"/>
  <c r="Z16" i="23"/>
  <c r="AA16" i="23"/>
  <c r="AC16" i="23"/>
  <c r="AD16" i="23"/>
  <c r="AE16" i="23"/>
  <c r="AF16" i="23"/>
  <c r="AG16" i="23"/>
  <c r="AH16" i="23"/>
  <c r="AI16" i="23"/>
  <c r="AJ16" i="23"/>
  <c r="AL16" i="23"/>
  <c r="AM16" i="23"/>
  <c r="AN16" i="23"/>
  <c r="AO16" i="23"/>
  <c r="AP16" i="23"/>
  <c r="AT16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R17" i="23"/>
  <c r="S17" i="23"/>
  <c r="T17" i="23"/>
  <c r="U17" i="23"/>
  <c r="V17" i="23"/>
  <c r="W17" i="23"/>
  <c r="X17" i="23"/>
  <c r="Y17" i="23"/>
  <c r="Z17" i="23"/>
  <c r="AA17" i="23"/>
  <c r="AC17" i="23"/>
  <c r="AD17" i="23"/>
  <c r="AE17" i="23"/>
  <c r="AF17" i="23"/>
  <c r="AG17" i="23"/>
  <c r="AH17" i="23"/>
  <c r="AI17" i="23"/>
  <c r="AJ17" i="23"/>
  <c r="AL17" i="23"/>
  <c r="AM17" i="23"/>
  <c r="AN17" i="23"/>
  <c r="AO17" i="23"/>
  <c r="AP17" i="23"/>
  <c r="AT17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R18" i="23"/>
  <c r="S18" i="23"/>
  <c r="T18" i="23"/>
  <c r="U18" i="23"/>
  <c r="V18" i="23"/>
  <c r="W18" i="23"/>
  <c r="X18" i="23"/>
  <c r="Y18" i="23"/>
  <c r="Z18" i="23"/>
  <c r="AA18" i="23"/>
  <c r="AC18" i="23"/>
  <c r="AD18" i="23"/>
  <c r="AE18" i="23"/>
  <c r="AF18" i="23"/>
  <c r="AG18" i="23"/>
  <c r="AH18" i="23"/>
  <c r="AI18" i="23"/>
  <c r="AJ18" i="23"/>
  <c r="AL18" i="23"/>
  <c r="AM18" i="23"/>
  <c r="AN18" i="23"/>
  <c r="AO18" i="23"/>
  <c r="AP18" i="23"/>
  <c r="AT18" i="23"/>
  <c r="C19" i="23"/>
  <c r="D19" i="23"/>
  <c r="E19" i="23"/>
  <c r="F19" i="23"/>
  <c r="G19" i="23"/>
  <c r="H19" i="23"/>
  <c r="I19" i="23"/>
  <c r="J19" i="23"/>
  <c r="K19" i="23"/>
  <c r="L19" i="23"/>
  <c r="M19" i="23"/>
  <c r="N19" i="23"/>
  <c r="R19" i="23"/>
  <c r="S19" i="23"/>
  <c r="T19" i="23"/>
  <c r="U19" i="23"/>
  <c r="V19" i="23"/>
  <c r="W19" i="23"/>
  <c r="X19" i="23"/>
  <c r="Y19" i="23"/>
  <c r="Z19" i="23"/>
  <c r="AA19" i="23"/>
  <c r="AC19" i="23"/>
  <c r="AD19" i="23"/>
  <c r="AE19" i="23"/>
  <c r="AF19" i="23"/>
  <c r="AG19" i="23"/>
  <c r="AH19" i="23"/>
  <c r="AI19" i="23"/>
  <c r="AJ19" i="23"/>
  <c r="AL19" i="23"/>
  <c r="AM19" i="23"/>
  <c r="AN19" i="23"/>
  <c r="AO19" i="23"/>
  <c r="AP19" i="23"/>
  <c r="AT19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P20" i="23"/>
  <c r="AR20" i="23" s="1"/>
  <c r="R20" i="23"/>
  <c r="S20" i="23"/>
  <c r="T20" i="23"/>
  <c r="U20" i="23"/>
  <c r="V20" i="23"/>
  <c r="W20" i="23"/>
  <c r="X20" i="23"/>
  <c r="Y20" i="23"/>
  <c r="Z20" i="23"/>
  <c r="AA20" i="23"/>
  <c r="AC20" i="23"/>
  <c r="AD20" i="23"/>
  <c r="AE20" i="23"/>
  <c r="AF20" i="23"/>
  <c r="AG20" i="23"/>
  <c r="AH20" i="23"/>
  <c r="AI20" i="23"/>
  <c r="AJ20" i="23"/>
  <c r="AL20" i="23"/>
  <c r="AM20" i="23"/>
  <c r="AN20" i="23"/>
  <c r="AO20" i="23"/>
  <c r="AP20" i="23"/>
  <c r="AT20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R21" i="23"/>
  <c r="S21" i="23"/>
  <c r="T21" i="23"/>
  <c r="U21" i="23"/>
  <c r="V21" i="23"/>
  <c r="W21" i="23"/>
  <c r="X21" i="23"/>
  <c r="Y21" i="23"/>
  <c r="Z21" i="23"/>
  <c r="AA21" i="23"/>
  <c r="AC21" i="23"/>
  <c r="AD21" i="23"/>
  <c r="AE21" i="23"/>
  <c r="AF21" i="23"/>
  <c r="AG21" i="23"/>
  <c r="AH21" i="23"/>
  <c r="AI21" i="23"/>
  <c r="AJ21" i="23"/>
  <c r="AL21" i="23"/>
  <c r="AQ21" i="23" s="1"/>
  <c r="AM21" i="23"/>
  <c r="AN21" i="23"/>
  <c r="AO21" i="23"/>
  <c r="AP21" i="23"/>
  <c r="AT21" i="23"/>
  <c r="C22" i="23"/>
  <c r="D22" i="23"/>
  <c r="E22" i="23"/>
  <c r="F22" i="23"/>
  <c r="G22" i="23"/>
  <c r="H22" i="23"/>
  <c r="I22" i="23"/>
  <c r="J22" i="23"/>
  <c r="K22" i="23"/>
  <c r="L22" i="23"/>
  <c r="M22" i="23"/>
  <c r="N22" i="23"/>
  <c r="R22" i="23"/>
  <c r="S22" i="23"/>
  <c r="T22" i="23"/>
  <c r="U22" i="23"/>
  <c r="V22" i="23"/>
  <c r="W22" i="23"/>
  <c r="X22" i="23"/>
  <c r="Y22" i="23"/>
  <c r="Z22" i="23"/>
  <c r="AA22" i="23"/>
  <c r="AC22" i="23"/>
  <c r="AD22" i="23"/>
  <c r="AE22" i="23"/>
  <c r="AF22" i="23"/>
  <c r="AG22" i="23"/>
  <c r="AH22" i="23"/>
  <c r="AI22" i="23"/>
  <c r="AJ22" i="23"/>
  <c r="AL22" i="23"/>
  <c r="AM22" i="23"/>
  <c r="AN22" i="23"/>
  <c r="AO22" i="23"/>
  <c r="AP22" i="23"/>
  <c r="AT22" i="23"/>
  <c r="C23" i="23"/>
  <c r="D23" i="23"/>
  <c r="E23" i="23"/>
  <c r="F23" i="23"/>
  <c r="G23" i="23"/>
  <c r="H23" i="23"/>
  <c r="I23" i="23"/>
  <c r="J23" i="23"/>
  <c r="K23" i="23"/>
  <c r="L23" i="23"/>
  <c r="M23" i="23"/>
  <c r="N23" i="23"/>
  <c r="R23" i="23"/>
  <c r="S23" i="23"/>
  <c r="T23" i="23"/>
  <c r="U23" i="23"/>
  <c r="V23" i="23"/>
  <c r="W23" i="23"/>
  <c r="X23" i="23"/>
  <c r="Y23" i="23"/>
  <c r="Z23" i="23"/>
  <c r="AA23" i="23"/>
  <c r="AC23" i="23"/>
  <c r="AD23" i="23"/>
  <c r="AE23" i="23"/>
  <c r="AF23" i="23"/>
  <c r="AG23" i="23"/>
  <c r="AH23" i="23"/>
  <c r="AI23" i="23"/>
  <c r="AJ23" i="23"/>
  <c r="AL23" i="23"/>
  <c r="AQ23" i="23" s="1"/>
  <c r="AM23" i="23"/>
  <c r="AN23" i="23"/>
  <c r="AO23" i="23"/>
  <c r="AP23" i="23"/>
  <c r="AT23" i="23"/>
  <c r="C24" i="23"/>
  <c r="D24" i="23"/>
  <c r="E24" i="23"/>
  <c r="F24" i="23"/>
  <c r="G24" i="23"/>
  <c r="H24" i="23"/>
  <c r="I24" i="23"/>
  <c r="J24" i="23"/>
  <c r="K24" i="23"/>
  <c r="L24" i="23"/>
  <c r="M24" i="23"/>
  <c r="N24" i="23"/>
  <c r="R24" i="23"/>
  <c r="S24" i="23"/>
  <c r="T24" i="23"/>
  <c r="U24" i="23"/>
  <c r="V24" i="23"/>
  <c r="W24" i="23"/>
  <c r="X24" i="23"/>
  <c r="Y24" i="23"/>
  <c r="Z24" i="23"/>
  <c r="AA24" i="23"/>
  <c r="AC24" i="23"/>
  <c r="AD24" i="23"/>
  <c r="AE24" i="23"/>
  <c r="AF24" i="23"/>
  <c r="AG24" i="23"/>
  <c r="AH24" i="23"/>
  <c r="AI24" i="23"/>
  <c r="AJ24" i="23"/>
  <c r="AL24" i="23"/>
  <c r="AM24" i="23"/>
  <c r="AN24" i="23"/>
  <c r="AO24" i="23"/>
  <c r="AP24" i="23"/>
  <c r="AT24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R25" i="23"/>
  <c r="S25" i="23"/>
  <c r="T25" i="23"/>
  <c r="U25" i="23"/>
  <c r="V25" i="23"/>
  <c r="W25" i="23"/>
  <c r="X25" i="23"/>
  <c r="Y25" i="23"/>
  <c r="Z25" i="23"/>
  <c r="AA25" i="23"/>
  <c r="AC25" i="23"/>
  <c r="AD25" i="23"/>
  <c r="AE25" i="23"/>
  <c r="AF25" i="23"/>
  <c r="AG25" i="23"/>
  <c r="AH25" i="23"/>
  <c r="AI25" i="23"/>
  <c r="AJ25" i="23"/>
  <c r="AL25" i="23"/>
  <c r="AQ25" i="23" s="1"/>
  <c r="AM25" i="23"/>
  <c r="AN25" i="23"/>
  <c r="AO25" i="23"/>
  <c r="AP25" i="23"/>
  <c r="AT25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R26" i="23"/>
  <c r="S26" i="23"/>
  <c r="T26" i="23"/>
  <c r="U26" i="23"/>
  <c r="V26" i="23"/>
  <c r="W26" i="23"/>
  <c r="X26" i="23"/>
  <c r="Y26" i="23"/>
  <c r="Z26" i="23"/>
  <c r="AA26" i="23"/>
  <c r="AC26" i="23"/>
  <c r="AD26" i="23"/>
  <c r="AE26" i="23"/>
  <c r="AF26" i="23"/>
  <c r="AG26" i="23"/>
  <c r="AH26" i="23"/>
  <c r="AI26" i="23"/>
  <c r="AJ26" i="23"/>
  <c r="AL26" i="23"/>
  <c r="AM26" i="23"/>
  <c r="AN26" i="23"/>
  <c r="AO26" i="23"/>
  <c r="AP26" i="23"/>
  <c r="AT26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R27" i="23"/>
  <c r="S27" i="23"/>
  <c r="T27" i="23"/>
  <c r="U27" i="23"/>
  <c r="V27" i="23"/>
  <c r="W27" i="23"/>
  <c r="X27" i="23"/>
  <c r="Y27" i="23"/>
  <c r="Z27" i="23"/>
  <c r="AA27" i="23"/>
  <c r="AC27" i="23"/>
  <c r="AK27" i="23" s="1"/>
  <c r="AD27" i="23"/>
  <c r="AE27" i="23"/>
  <c r="AF27" i="23"/>
  <c r="AG27" i="23"/>
  <c r="AH27" i="23"/>
  <c r="AI27" i="23"/>
  <c r="AJ27" i="23"/>
  <c r="AL27" i="23"/>
  <c r="AQ27" i="23" s="1"/>
  <c r="AM27" i="23"/>
  <c r="AN27" i="23"/>
  <c r="AO27" i="23"/>
  <c r="AP27" i="23"/>
  <c r="AT27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R28" i="23"/>
  <c r="S28" i="23"/>
  <c r="T28" i="23"/>
  <c r="U28" i="23"/>
  <c r="V28" i="23"/>
  <c r="W28" i="23"/>
  <c r="X28" i="23"/>
  <c r="Y28" i="23"/>
  <c r="Z28" i="23"/>
  <c r="AA28" i="23"/>
  <c r="AC28" i="23"/>
  <c r="AD28" i="23"/>
  <c r="AE28" i="23"/>
  <c r="AF28" i="23"/>
  <c r="AG28" i="23"/>
  <c r="AH28" i="23"/>
  <c r="AI28" i="23"/>
  <c r="AJ28" i="23"/>
  <c r="AL28" i="23"/>
  <c r="AM28" i="23"/>
  <c r="AN28" i="23"/>
  <c r="AO28" i="23"/>
  <c r="AP28" i="23"/>
  <c r="AT28" i="23"/>
  <c r="C29" i="23"/>
  <c r="D29" i="23"/>
  <c r="E29" i="23"/>
  <c r="F29" i="23"/>
  <c r="G29" i="23"/>
  <c r="H29" i="23"/>
  <c r="I29" i="23"/>
  <c r="J29" i="23"/>
  <c r="K29" i="23"/>
  <c r="L29" i="23"/>
  <c r="M29" i="23"/>
  <c r="N29" i="23"/>
  <c r="R29" i="23"/>
  <c r="S29" i="23"/>
  <c r="T29" i="23"/>
  <c r="U29" i="23"/>
  <c r="V29" i="23"/>
  <c r="W29" i="23"/>
  <c r="X29" i="23"/>
  <c r="Y29" i="23"/>
  <c r="Z29" i="23"/>
  <c r="AA29" i="23"/>
  <c r="AC29" i="23"/>
  <c r="AD29" i="23"/>
  <c r="AE29" i="23"/>
  <c r="AF29" i="23"/>
  <c r="AG29" i="23"/>
  <c r="AH29" i="23"/>
  <c r="AI29" i="23"/>
  <c r="AJ29" i="23"/>
  <c r="AL29" i="23"/>
  <c r="AM29" i="23"/>
  <c r="AN29" i="23"/>
  <c r="AO29" i="23"/>
  <c r="AP29" i="23"/>
  <c r="AT29" i="23"/>
  <c r="C30" i="23"/>
  <c r="D30" i="23"/>
  <c r="E30" i="23"/>
  <c r="F30" i="23"/>
  <c r="G30" i="23"/>
  <c r="H30" i="23"/>
  <c r="I30" i="23"/>
  <c r="J30" i="23"/>
  <c r="K30" i="23"/>
  <c r="L30" i="23"/>
  <c r="M30" i="23"/>
  <c r="N30" i="23"/>
  <c r="R30" i="23"/>
  <c r="S30" i="23"/>
  <c r="T30" i="23"/>
  <c r="U30" i="23"/>
  <c r="V30" i="23"/>
  <c r="W30" i="23"/>
  <c r="X30" i="23"/>
  <c r="Y30" i="23"/>
  <c r="Z30" i="23"/>
  <c r="AA30" i="23"/>
  <c r="AC30" i="23"/>
  <c r="AD30" i="23"/>
  <c r="AE30" i="23"/>
  <c r="AF30" i="23"/>
  <c r="AG30" i="23"/>
  <c r="AH30" i="23"/>
  <c r="AI30" i="23"/>
  <c r="AJ30" i="23"/>
  <c r="AL30" i="23"/>
  <c r="AM30" i="23"/>
  <c r="AN30" i="23"/>
  <c r="AO30" i="23"/>
  <c r="AP30" i="23"/>
  <c r="AT30" i="23"/>
  <c r="C31" i="23"/>
  <c r="D31" i="23"/>
  <c r="E31" i="23"/>
  <c r="F31" i="23"/>
  <c r="G31" i="23"/>
  <c r="H31" i="23"/>
  <c r="I31" i="23"/>
  <c r="J31" i="23"/>
  <c r="K31" i="23"/>
  <c r="L31" i="23"/>
  <c r="M31" i="23"/>
  <c r="N31" i="23"/>
  <c r="R31" i="23"/>
  <c r="S31" i="23"/>
  <c r="T31" i="23"/>
  <c r="U31" i="23"/>
  <c r="V31" i="23"/>
  <c r="W31" i="23"/>
  <c r="X31" i="23"/>
  <c r="Y31" i="23"/>
  <c r="Z31" i="23"/>
  <c r="AA31" i="23"/>
  <c r="AC31" i="23"/>
  <c r="AD31" i="23"/>
  <c r="AE31" i="23"/>
  <c r="AF31" i="23"/>
  <c r="AG31" i="23"/>
  <c r="AH31" i="23"/>
  <c r="AI31" i="23"/>
  <c r="AJ31" i="23"/>
  <c r="AL31" i="23"/>
  <c r="AM31" i="23"/>
  <c r="AN31" i="23"/>
  <c r="AO31" i="23"/>
  <c r="AP31" i="23"/>
  <c r="AT31" i="23"/>
  <c r="C32" i="23"/>
  <c r="D32" i="23"/>
  <c r="E32" i="23"/>
  <c r="F32" i="23"/>
  <c r="G32" i="23"/>
  <c r="H32" i="23"/>
  <c r="I32" i="23"/>
  <c r="J32" i="23"/>
  <c r="K32" i="23"/>
  <c r="L32" i="23"/>
  <c r="M32" i="23"/>
  <c r="N32" i="23"/>
  <c r="R32" i="23"/>
  <c r="S32" i="23"/>
  <c r="T32" i="23"/>
  <c r="U32" i="23"/>
  <c r="V32" i="23"/>
  <c r="W32" i="23"/>
  <c r="X32" i="23"/>
  <c r="Y32" i="23"/>
  <c r="Z32" i="23"/>
  <c r="AA32" i="23"/>
  <c r="AC32" i="23"/>
  <c r="AD32" i="23"/>
  <c r="AE32" i="23"/>
  <c r="AF32" i="23"/>
  <c r="AG32" i="23"/>
  <c r="AH32" i="23"/>
  <c r="AI32" i="23"/>
  <c r="AJ32" i="23"/>
  <c r="AL32" i="23"/>
  <c r="AM32" i="23"/>
  <c r="AN32" i="23"/>
  <c r="AO32" i="23"/>
  <c r="AP32" i="23"/>
  <c r="AT32" i="23"/>
  <c r="C33" i="23"/>
  <c r="D33" i="23"/>
  <c r="E33" i="23"/>
  <c r="F33" i="23"/>
  <c r="G33" i="23"/>
  <c r="H33" i="23"/>
  <c r="I33" i="23"/>
  <c r="J33" i="23"/>
  <c r="K33" i="23"/>
  <c r="L33" i="23"/>
  <c r="M33" i="23"/>
  <c r="N33" i="23"/>
  <c r="R33" i="23"/>
  <c r="S33" i="23"/>
  <c r="T33" i="23"/>
  <c r="U33" i="23"/>
  <c r="V33" i="23"/>
  <c r="W33" i="23"/>
  <c r="X33" i="23"/>
  <c r="Y33" i="23"/>
  <c r="Z33" i="23"/>
  <c r="AA33" i="23"/>
  <c r="AC33" i="23"/>
  <c r="AD33" i="23"/>
  <c r="AE33" i="23"/>
  <c r="AF33" i="23"/>
  <c r="AG33" i="23"/>
  <c r="AH33" i="23"/>
  <c r="AI33" i="23"/>
  <c r="AJ33" i="23"/>
  <c r="AL33" i="23"/>
  <c r="AM33" i="23"/>
  <c r="AN33" i="23"/>
  <c r="AO33" i="23"/>
  <c r="AP33" i="23"/>
  <c r="AQ33" i="23"/>
  <c r="AT33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R34" i="23"/>
  <c r="S34" i="23"/>
  <c r="T34" i="23"/>
  <c r="U34" i="23"/>
  <c r="V34" i="23"/>
  <c r="W34" i="23"/>
  <c r="X34" i="23"/>
  <c r="Y34" i="23"/>
  <c r="Z34" i="23"/>
  <c r="AA34" i="23"/>
  <c r="AC34" i="23"/>
  <c r="AD34" i="23"/>
  <c r="AE34" i="23"/>
  <c r="AF34" i="23"/>
  <c r="AG34" i="23"/>
  <c r="AH34" i="23"/>
  <c r="AI34" i="23"/>
  <c r="AJ34" i="23"/>
  <c r="AL34" i="23"/>
  <c r="AM34" i="23"/>
  <c r="AN34" i="23"/>
  <c r="AO34" i="23"/>
  <c r="AP34" i="23"/>
  <c r="AT34" i="23"/>
  <c r="C35" i="23"/>
  <c r="D35" i="23"/>
  <c r="E35" i="23"/>
  <c r="F35" i="23"/>
  <c r="G35" i="23"/>
  <c r="H35" i="23"/>
  <c r="I35" i="23"/>
  <c r="J35" i="23"/>
  <c r="K35" i="23"/>
  <c r="L35" i="23"/>
  <c r="M35" i="23"/>
  <c r="N35" i="23"/>
  <c r="R35" i="23"/>
  <c r="S35" i="23"/>
  <c r="T35" i="23"/>
  <c r="U35" i="23"/>
  <c r="V35" i="23"/>
  <c r="W35" i="23"/>
  <c r="X35" i="23"/>
  <c r="Y35" i="23"/>
  <c r="Z35" i="23"/>
  <c r="AA35" i="23"/>
  <c r="AC35" i="23"/>
  <c r="AD35" i="23"/>
  <c r="AE35" i="23"/>
  <c r="AF35" i="23"/>
  <c r="AG35" i="23"/>
  <c r="AH35" i="23"/>
  <c r="AI35" i="23"/>
  <c r="AJ35" i="23"/>
  <c r="AL35" i="23"/>
  <c r="AM35" i="23"/>
  <c r="AN35" i="23"/>
  <c r="AO35" i="23"/>
  <c r="AP35" i="23"/>
  <c r="AT35" i="23"/>
  <c r="C36" i="23"/>
  <c r="P36" i="23" s="1"/>
  <c r="AR36" i="23" s="1"/>
  <c r="D36" i="23"/>
  <c r="E36" i="23"/>
  <c r="F36" i="23"/>
  <c r="G36" i="23"/>
  <c r="H36" i="23"/>
  <c r="I36" i="23"/>
  <c r="J36" i="23"/>
  <c r="K36" i="23"/>
  <c r="L36" i="23"/>
  <c r="M36" i="23"/>
  <c r="N36" i="23"/>
  <c r="R36" i="23"/>
  <c r="S36" i="23"/>
  <c r="T36" i="23"/>
  <c r="U36" i="23"/>
  <c r="V36" i="23"/>
  <c r="W36" i="23"/>
  <c r="X36" i="23"/>
  <c r="Y36" i="23"/>
  <c r="Z36" i="23"/>
  <c r="AA36" i="23"/>
  <c r="AC36" i="23"/>
  <c r="AD36" i="23"/>
  <c r="AE36" i="23"/>
  <c r="AF36" i="23"/>
  <c r="AG36" i="23"/>
  <c r="AH36" i="23"/>
  <c r="AI36" i="23"/>
  <c r="AJ36" i="23"/>
  <c r="AL36" i="23"/>
  <c r="AM36" i="23"/>
  <c r="AN36" i="23"/>
  <c r="AO36" i="23"/>
  <c r="AP36" i="23"/>
  <c r="AT36" i="23"/>
  <c r="C37" i="23"/>
  <c r="D37" i="23"/>
  <c r="E37" i="23"/>
  <c r="F37" i="23"/>
  <c r="G37" i="23"/>
  <c r="H37" i="23"/>
  <c r="I37" i="23"/>
  <c r="J37" i="23"/>
  <c r="K37" i="23"/>
  <c r="L37" i="23"/>
  <c r="M37" i="23"/>
  <c r="N37" i="23"/>
  <c r="R37" i="23"/>
  <c r="S37" i="23"/>
  <c r="T37" i="23"/>
  <c r="U37" i="23"/>
  <c r="V37" i="23"/>
  <c r="W37" i="23"/>
  <c r="X37" i="23"/>
  <c r="Y37" i="23"/>
  <c r="Z37" i="23"/>
  <c r="AA37" i="23"/>
  <c r="AC37" i="23"/>
  <c r="AD37" i="23"/>
  <c r="AE37" i="23"/>
  <c r="AF37" i="23"/>
  <c r="AG37" i="23"/>
  <c r="AH37" i="23"/>
  <c r="AI37" i="23"/>
  <c r="AJ37" i="23"/>
  <c r="AL37" i="23"/>
  <c r="AM37" i="23"/>
  <c r="AN37" i="23"/>
  <c r="AO37" i="23"/>
  <c r="AP37" i="23"/>
  <c r="AT37" i="23"/>
  <c r="C38" i="23"/>
  <c r="P38" i="23" s="1"/>
  <c r="AR38" i="23" s="1"/>
  <c r="D38" i="23"/>
  <c r="E38" i="23"/>
  <c r="F38" i="23"/>
  <c r="G38" i="23"/>
  <c r="H38" i="23"/>
  <c r="I38" i="23"/>
  <c r="J38" i="23"/>
  <c r="K38" i="23"/>
  <c r="L38" i="23"/>
  <c r="M38" i="23"/>
  <c r="N38" i="23"/>
  <c r="R38" i="23"/>
  <c r="S38" i="23"/>
  <c r="T38" i="23"/>
  <c r="U38" i="23"/>
  <c r="V38" i="23"/>
  <c r="W38" i="23"/>
  <c r="X38" i="23"/>
  <c r="Y38" i="23"/>
  <c r="Z38" i="23"/>
  <c r="AA38" i="23"/>
  <c r="AC38" i="23"/>
  <c r="AD38" i="23"/>
  <c r="AE38" i="23"/>
  <c r="AF38" i="23"/>
  <c r="AG38" i="23"/>
  <c r="AH38" i="23"/>
  <c r="AI38" i="23"/>
  <c r="AJ38" i="23"/>
  <c r="AL38" i="23"/>
  <c r="AM38" i="23"/>
  <c r="AN38" i="23"/>
  <c r="AO38" i="23"/>
  <c r="AP38" i="23"/>
  <c r="AT38" i="23"/>
  <c r="C39" i="23"/>
  <c r="D39" i="23"/>
  <c r="E39" i="23"/>
  <c r="F39" i="23"/>
  <c r="G39" i="23"/>
  <c r="H39" i="23"/>
  <c r="I39" i="23"/>
  <c r="J39" i="23"/>
  <c r="K39" i="23"/>
  <c r="L39" i="23"/>
  <c r="M39" i="23"/>
  <c r="N39" i="23"/>
  <c r="R39" i="23"/>
  <c r="S39" i="23"/>
  <c r="T39" i="23"/>
  <c r="U39" i="23"/>
  <c r="V39" i="23"/>
  <c r="W39" i="23"/>
  <c r="X39" i="23"/>
  <c r="Y39" i="23"/>
  <c r="Z39" i="23"/>
  <c r="AA39" i="23"/>
  <c r="AC39" i="23"/>
  <c r="AD39" i="23"/>
  <c r="AE39" i="23"/>
  <c r="AF39" i="23"/>
  <c r="AG39" i="23"/>
  <c r="AH39" i="23"/>
  <c r="AI39" i="23"/>
  <c r="AJ39" i="23"/>
  <c r="AL39" i="23"/>
  <c r="AM39" i="23"/>
  <c r="AN39" i="23"/>
  <c r="AO39" i="23"/>
  <c r="AP39" i="23"/>
  <c r="AQ39" i="23"/>
  <c r="AT39" i="23"/>
  <c r="C40" i="23"/>
  <c r="D40" i="23"/>
  <c r="E40" i="23"/>
  <c r="F40" i="23"/>
  <c r="G40" i="23"/>
  <c r="H40" i="23"/>
  <c r="I40" i="23"/>
  <c r="J40" i="23"/>
  <c r="K40" i="23"/>
  <c r="L40" i="23"/>
  <c r="M40" i="23"/>
  <c r="N40" i="23"/>
  <c r="R40" i="23"/>
  <c r="S40" i="23"/>
  <c r="T40" i="23"/>
  <c r="U40" i="23"/>
  <c r="V40" i="23"/>
  <c r="W40" i="23"/>
  <c r="X40" i="23"/>
  <c r="Y40" i="23"/>
  <c r="Z40" i="23"/>
  <c r="AA40" i="23"/>
  <c r="AC40" i="23"/>
  <c r="AD40" i="23"/>
  <c r="AE40" i="23"/>
  <c r="AF40" i="23"/>
  <c r="AG40" i="23"/>
  <c r="AH40" i="23"/>
  <c r="AI40" i="23"/>
  <c r="AJ40" i="23"/>
  <c r="AL40" i="23"/>
  <c r="AM40" i="23"/>
  <c r="AN40" i="23"/>
  <c r="AO40" i="23"/>
  <c r="AP40" i="23"/>
  <c r="AT40" i="23"/>
  <c r="C41" i="23"/>
  <c r="D41" i="23"/>
  <c r="E41" i="23"/>
  <c r="F41" i="23"/>
  <c r="G41" i="23"/>
  <c r="H41" i="23"/>
  <c r="I41" i="23"/>
  <c r="J41" i="23"/>
  <c r="K41" i="23"/>
  <c r="L41" i="23"/>
  <c r="M41" i="23"/>
  <c r="N41" i="23"/>
  <c r="R41" i="23"/>
  <c r="S41" i="23"/>
  <c r="T41" i="23"/>
  <c r="U41" i="23"/>
  <c r="V41" i="23"/>
  <c r="W41" i="23"/>
  <c r="X41" i="23"/>
  <c r="Y41" i="23"/>
  <c r="Z41" i="23"/>
  <c r="AA41" i="23"/>
  <c r="AC41" i="23"/>
  <c r="AD41" i="23"/>
  <c r="AE41" i="23"/>
  <c r="AF41" i="23"/>
  <c r="AG41" i="23"/>
  <c r="AH41" i="23"/>
  <c r="AI41" i="23"/>
  <c r="AJ41" i="23"/>
  <c r="AL41" i="23"/>
  <c r="AM41" i="23"/>
  <c r="AN41" i="23"/>
  <c r="AO41" i="23"/>
  <c r="AP41" i="23"/>
  <c r="AT41" i="23"/>
  <c r="C42" i="23"/>
  <c r="D42" i="23"/>
  <c r="E42" i="23"/>
  <c r="F42" i="23"/>
  <c r="G42" i="23"/>
  <c r="H42" i="23"/>
  <c r="I42" i="23"/>
  <c r="J42" i="23"/>
  <c r="K42" i="23"/>
  <c r="L42" i="23"/>
  <c r="M42" i="23"/>
  <c r="N42" i="23"/>
  <c r="R42" i="23"/>
  <c r="S42" i="23"/>
  <c r="T42" i="23"/>
  <c r="U42" i="23"/>
  <c r="V42" i="23"/>
  <c r="W42" i="23"/>
  <c r="X42" i="23"/>
  <c r="Y42" i="23"/>
  <c r="Z42" i="23"/>
  <c r="AA42" i="23"/>
  <c r="AC42" i="23"/>
  <c r="AD42" i="23"/>
  <c r="AE42" i="23"/>
  <c r="AF42" i="23"/>
  <c r="AG42" i="23"/>
  <c r="AH42" i="23"/>
  <c r="AI42" i="23"/>
  <c r="AJ42" i="23"/>
  <c r="AL42" i="23"/>
  <c r="AM42" i="23"/>
  <c r="AQ42" i="23" s="1"/>
  <c r="AN42" i="23"/>
  <c r="AO42" i="23"/>
  <c r="AP42" i="23"/>
  <c r="AT42" i="23"/>
  <c r="C43" i="23"/>
  <c r="D43" i="23"/>
  <c r="E43" i="23"/>
  <c r="F43" i="23"/>
  <c r="G43" i="23"/>
  <c r="H43" i="23"/>
  <c r="I43" i="23"/>
  <c r="J43" i="23"/>
  <c r="K43" i="23"/>
  <c r="L43" i="23"/>
  <c r="M43" i="23"/>
  <c r="N43" i="23"/>
  <c r="R43" i="23"/>
  <c r="S43" i="23"/>
  <c r="T43" i="23"/>
  <c r="U43" i="23"/>
  <c r="V43" i="23"/>
  <c r="W43" i="23"/>
  <c r="X43" i="23"/>
  <c r="Y43" i="23"/>
  <c r="Z43" i="23"/>
  <c r="AA43" i="23"/>
  <c r="AC43" i="23"/>
  <c r="AD43" i="23"/>
  <c r="AE43" i="23"/>
  <c r="AF43" i="23"/>
  <c r="AG43" i="23"/>
  <c r="AH43" i="23"/>
  <c r="AI43" i="23"/>
  <c r="AJ43" i="23"/>
  <c r="AL43" i="23"/>
  <c r="AM43" i="23"/>
  <c r="AN43" i="23"/>
  <c r="AO43" i="23"/>
  <c r="AP43" i="23"/>
  <c r="AT43" i="23"/>
  <c r="C44" i="23"/>
  <c r="D44" i="23"/>
  <c r="E44" i="23"/>
  <c r="F44" i="23"/>
  <c r="G44" i="23"/>
  <c r="H44" i="23"/>
  <c r="I44" i="23"/>
  <c r="J44" i="23"/>
  <c r="K44" i="23"/>
  <c r="L44" i="23"/>
  <c r="M44" i="23"/>
  <c r="N44" i="23"/>
  <c r="R44" i="23"/>
  <c r="S44" i="23"/>
  <c r="T44" i="23"/>
  <c r="U44" i="23"/>
  <c r="V44" i="23"/>
  <c r="W44" i="23"/>
  <c r="X44" i="23"/>
  <c r="Y44" i="23"/>
  <c r="Z44" i="23"/>
  <c r="AA44" i="23"/>
  <c r="AC44" i="23"/>
  <c r="AD44" i="23"/>
  <c r="AE44" i="23"/>
  <c r="AF44" i="23"/>
  <c r="AG44" i="23"/>
  <c r="AH44" i="23"/>
  <c r="AI44" i="23"/>
  <c r="AJ44" i="23"/>
  <c r="AL44" i="23"/>
  <c r="AM44" i="23"/>
  <c r="AN44" i="23"/>
  <c r="AO44" i="23"/>
  <c r="AP44" i="23"/>
  <c r="AT44" i="23"/>
  <c r="C45" i="23"/>
  <c r="D45" i="23"/>
  <c r="E45" i="23"/>
  <c r="F45" i="23"/>
  <c r="G45" i="23"/>
  <c r="H45" i="23"/>
  <c r="I45" i="23"/>
  <c r="J45" i="23"/>
  <c r="K45" i="23"/>
  <c r="L45" i="23"/>
  <c r="M45" i="23"/>
  <c r="N45" i="23"/>
  <c r="R45" i="23"/>
  <c r="S45" i="23"/>
  <c r="T45" i="23"/>
  <c r="U45" i="23"/>
  <c r="V45" i="23"/>
  <c r="W45" i="23"/>
  <c r="X45" i="23"/>
  <c r="Y45" i="23"/>
  <c r="Z45" i="23"/>
  <c r="AA45" i="23"/>
  <c r="AC45" i="23"/>
  <c r="AD45" i="23"/>
  <c r="AE45" i="23"/>
  <c r="AF45" i="23"/>
  <c r="AG45" i="23"/>
  <c r="AH45" i="23"/>
  <c r="AK45" i="23" s="1"/>
  <c r="AI45" i="23"/>
  <c r="AJ45" i="23"/>
  <c r="AL45" i="23"/>
  <c r="AM45" i="23"/>
  <c r="AN45" i="23"/>
  <c r="AO45" i="23"/>
  <c r="AP45" i="23"/>
  <c r="AT45" i="23"/>
  <c r="C46" i="23"/>
  <c r="D46" i="23"/>
  <c r="E46" i="23"/>
  <c r="F46" i="23"/>
  <c r="G46" i="23"/>
  <c r="H46" i="23"/>
  <c r="I46" i="23"/>
  <c r="J46" i="23"/>
  <c r="K46" i="23"/>
  <c r="L46" i="23"/>
  <c r="M46" i="23"/>
  <c r="N46" i="23"/>
  <c r="R46" i="23"/>
  <c r="S46" i="23"/>
  <c r="T46" i="23"/>
  <c r="U46" i="23"/>
  <c r="V46" i="23"/>
  <c r="W46" i="23"/>
  <c r="X46" i="23"/>
  <c r="Y46" i="23"/>
  <c r="Z46" i="23"/>
  <c r="AA46" i="23"/>
  <c r="AC46" i="23"/>
  <c r="AD46" i="23"/>
  <c r="AE46" i="23"/>
  <c r="AF46" i="23"/>
  <c r="AG46" i="23"/>
  <c r="AH46" i="23"/>
  <c r="AI46" i="23"/>
  <c r="AJ46" i="23"/>
  <c r="AL46" i="23"/>
  <c r="AM46" i="23"/>
  <c r="AN46" i="23"/>
  <c r="AO46" i="23"/>
  <c r="AP46" i="23"/>
  <c r="AT46" i="23"/>
  <c r="C47" i="23"/>
  <c r="D47" i="23"/>
  <c r="E47" i="23"/>
  <c r="F47" i="23"/>
  <c r="G47" i="23"/>
  <c r="H47" i="23"/>
  <c r="I47" i="23"/>
  <c r="J47" i="23"/>
  <c r="K47" i="23"/>
  <c r="L47" i="23"/>
  <c r="M47" i="23"/>
  <c r="N47" i="23"/>
  <c r="R47" i="23"/>
  <c r="S47" i="23"/>
  <c r="T47" i="23"/>
  <c r="U47" i="23"/>
  <c r="V47" i="23"/>
  <c r="W47" i="23"/>
  <c r="X47" i="23"/>
  <c r="Y47" i="23"/>
  <c r="Z47" i="23"/>
  <c r="AA47" i="23"/>
  <c r="AC47" i="23"/>
  <c r="AD47" i="23"/>
  <c r="AE47" i="23"/>
  <c r="AF47" i="23"/>
  <c r="AG47" i="23"/>
  <c r="AH47" i="23"/>
  <c r="AI47" i="23"/>
  <c r="AJ47" i="23"/>
  <c r="AL47" i="23"/>
  <c r="AM47" i="23"/>
  <c r="AN47" i="23"/>
  <c r="AO47" i="23"/>
  <c r="AP47" i="23"/>
  <c r="AT47" i="23"/>
  <c r="C48" i="23"/>
  <c r="D48" i="23"/>
  <c r="E48" i="23"/>
  <c r="F48" i="23"/>
  <c r="G48" i="23"/>
  <c r="H48" i="23"/>
  <c r="I48" i="23"/>
  <c r="J48" i="23"/>
  <c r="K48" i="23"/>
  <c r="L48" i="23"/>
  <c r="M48" i="23"/>
  <c r="N48" i="23"/>
  <c r="R48" i="23"/>
  <c r="S48" i="23"/>
  <c r="T48" i="23"/>
  <c r="U48" i="23"/>
  <c r="V48" i="23"/>
  <c r="W48" i="23"/>
  <c r="X48" i="23"/>
  <c r="Y48" i="23"/>
  <c r="Z48" i="23"/>
  <c r="AA48" i="23"/>
  <c r="AC48" i="23"/>
  <c r="AD48" i="23"/>
  <c r="AE48" i="23"/>
  <c r="AF48" i="23"/>
  <c r="AG48" i="23"/>
  <c r="AH48" i="23"/>
  <c r="AI48" i="23"/>
  <c r="AJ48" i="23"/>
  <c r="AL48" i="23"/>
  <c r="AM48" i="23"/>
  <c r="AN48" i="23"/>
  <c r="AO48" i="23"/>
  <c r="AP48" i="23"/>
  <c r="AT48" i="23"/>
  <c r="C49" i="23"/>
  <c r="D49" i="23"/>
  <c r="E49" i="23"/>
  <c r="F49" i="23"/>
  <c r="G49" i="23"/>
  <c r="H49" i="23"/>
  <c r="I49" i="23"/>
  <c r="J49" i="23"/>
  <c r="K49" i="23"/>
  <c r="L49" i="23"/>
  <c r="M49" i="23"/>
  <c r="N49" i="23"/>
  <c r="R49" i="23"/>
  <c r="S49" i="23"/>
  <c r="T49" i="23"/>
  <c r="U49" i="23"/>
  <c r="V49" i="23"/>
  <c r="W49" i="23"/>
  <c r="X49" i="23"/>
  <c r="Y49" i="23"/>
  <c r="Z49" i="23"/>
  <c r="AA49" i="23"/>
  <c r="AC49" i="23"/>
  <c r="AD49" i="23"/>
  <c r="AE49" i="23"/>
  <c r="AF49" i="23"/>
  <c r="AG49" i="23"/>
  <c r="AH49" i="23"/>
  <c r="AI49" i="23"/>
  <c r="AJ49" i="23"/>
  <c r="AL49" i="23"/>
  <c r="AM49" i="23"/>
  <c r="AN49" i="23"/>
  <c r="AO49" i="23"/>
  <c r="AP49" i="23"/>
  <c r="AT49" i="23"/>
  <c r="C50" i="23"/>
  <c r="D50" i="23"/>
  <c r="E50" i="23"/>
  <c r="F50" i="23"/>
  <c r="G50" i="23"/>
  <c r="H50" i="23"/>
  <c r="I50" i="23"/>
  <c r="J50" i="23"/>
  <c r="K50" i="23"/>
  <c r="L50" i="23"/>
  <c r="M50" i="23"/>
  <c r="N50" i="23"/>
  <c r="R50" i="23"/>
  <c r="S50" i="23"/>
  <c r="T50" i="23"/>
  <c r="U50" i="23"/>
  <c r="V50" i="23"/>
  <c r="W50" i="23"/>
  <c r="X50" i="23"/>
  <c r="Y50" i="23"/>
  <c r="Z50" i="23"/>
  <c r="AA50" i="23"/>
  <c r="AC50" i="23"/>
  <c r="AD50" i="23"/>
  <c r="AE50" i="23"/>
  <c r="AF50" i="23"/>
  <c r="AG50" i="23"/>
  <c r="AH50" i="23"/>
  <c r="AI50" i="23"/>
  <c r="AJ50" i="23"/>
  <c r="AL50" i="23"/>
  <c r="AM50" i="23"/>
  <c r="AN50" i="23"/>
  <c r="AO50" i="23"/>
  <c r="AP50" i="23"/>
  <c r="AT50" i="23"/>
  <c r="C51" i="23"/>
  <c r="D51" i="23"/>
  <c r="E51" i="23"/>
  <c r="F51" i="23"/>
  <c r="G51" i="23"/>
  <c r="H51" i="23"/>
  <c r="I51" i="23"/>
  <c r="J51" i="23"/>
  <c r="K51" i="23"/>
  <c r="L51" i="23"/>
  <c r="M51" i="23"/>
  <c r="N51" i="23"/>
  <c r="R51" i="23"/>
  <c r="S51" i="23"/>
  <c r="T51" i="23"/>
  <c r="U51" i="23"/>
  <c r="V51" i="23"/>
  <c r="W51" i="23"/>
  <c r="X51" i="23"/>
  <c r="Y51" i="23"/>
  <c r="Z51" i="23"/>
  <c r="AA51" i="23"/>
  <c r="AC51" i="23"/>
  <c r="AD51" i="23"/>
  <c r="AE51" i="23"/>
  <c r="AF51" i="23"/>
  <c r="AG51" i="23"/>
  <c r="AH51" i="23"/>
  <c r="AI51" i="23"/>
  <c r="AJ51" i="23"/>
  <c r="AL51" i="23"/>
  <c r="AM51" i="23"/>
  <c r="AN51" i="23"/>
  <c r="AO51" i="23"/>
  <c r="AP51" i="23"/>
  <c r="AT51" i="23"/>
  <c r="C52" i="23"/>
  <c r="D52" i="23"/>
  <c r="E52" i="23"/>
  <c r="F52" i="23"/>
  <c r="G52" i="23"/>
  <c r="H52" i="23"/>
  <c r="I52" i="23"/>
  <c r="J52" i="23"/>
  <c r="K52" i="23"/>
  <c r="L52" i="23"/>
  <c r="M52" i="23"/>
  <c r="N52" i="23"/>
  <c r="R52" i="23"/>
  <c r="S52" i="23"/>
  <c r="T52" i="23"/>
  <c r="U52" i="23"/>
  <c r="V52" i="23"/>
  <c r="W52" i="23"/>
  <c r="X52" i="23"/>
  <c r="Y52" i="23"/>
  <c r="Z52" i="23"/>
  <c r="AA52" i="23"/>
  <c r="AC52" i="23"/>
  <c r="AD52" i="23"/>
  <c r="AE52" i="23"/>
  <c r="AF52" i="23"/>
  <c r="AG52" i="23"/>
  <c r="AH52" i="23"/>
  <c r="AI52" i="23"/>
  <c r="AJ52" i="23"/>
  <c r="AL52" i="23"/>
  <c r="AM52" i="23"/>
  <c r="AN52" i="23"/>
  <c r="AO52" i="23"/>
  <c r="AP52" i="23"/>
  <c r="AT52" i="23"/>
  <c r="C53" i="23"/>
  <c r="D53" i="23"/>
  <c r="E53" i="23"/>
  <c r="F53" i="23"/>
  <c r="G53" i="23"/>
  <c r="H53" i="23"/>
  <c r="I53" i="23"/>
  <c r="J53" i="23"/>
  <c r="K53" i="23"/>
  <c r="L53" i="23"/>
  <c r="M53" i="23"/>
  <c r="N53" i="23"/>
  <c r="R53" i="23"/>
  <c r="S53" i="23"/>
  <c r="T53" i="23"/>
  <c r="U53" i="23"/>
  <c r="V53" i="23"/>
  <c r="W53" i="23"/>
  <c r="X53" i="23"/>
  <c r="Y53" i="23"/>
  <c r="Z53" i="23"/>
  <c r="AA53" i="23"/>
  <c r="AC53" i="23"/>
  <c r="AD53" i="23"/>
  <c r="AE53" i="23"/>
  <c r="AF53" i="23"/>
  <c r="AG53" i="23"/>
  <c r="AG58" i="23" s="1"/>
  <c r="E18" i="9" s="1"/>
  <c r="AH53" i="23"/>
  <c r="AI53" i="23"/>
  <c r="AJ53" i="23"/>
  <c r="AL53" i="23"/>
  <c r="AM53" i="23"/>
  <c r="AN53" i="23"/>
  <c r="AO53" i="23"/>
  <c r="AP53" i="23"/>
  <c r="AT53" i="23"/>
  <c r="D89" i="22"/>
  <c r="E89" i="22"/>
  <c r="F89" i="22"/>
  <c r="G89" i="22"/>
  <c r="H89" i="22"/>
  <c r="I89" i="22"/>
  <c r="J89" i="22"/>
  <c r="K89" i="22"/>
  <c r="L89" i="22"/>
  <c r="M89" i="22"/>
  <c r="N89" i="22"/>
  <c r="O89" i="22"/>
  <c r="Q89" i="22"/>
  <c r="R89" i="22"/>
  <c r="R60" i="23" s="1"/>
  <c r="S89" i="22"/>
  <c r="S58" i="23" s="1"/>
  <c r="E5" i="9" s="1"/>
  <c r="T89" i="22"/>
  <c r="U89" i="22"/>
  <c r="V89" i="22"/>
  <c r="W89" i="22"/>
  <c r="X89" i="22"/>
  <c r="X58" i="23" s="1"/>
  <c r="E10" i="9" s="1"/>
  <c r="Y89" i="22"/>
  <c r="Y60" i="23" s="1"/>
  <c r="Z89" i="22"/>
  <c r="Z60" i="23" s="1"/>
  <c r="AA89" i="22"/>
  <c r="AC89" i="22"/>
  <c r="AC58" i="23" s="1"/>
  <c r="E14" i="9" s="1"/>
  <c r="AD89" i="22"/>
  <c r="AD58" i="23" s="1"/>
  <c r="E15" i="9" s="1"/>
  <c r="AE89" i="22"/>
  <c r="AE58" i="23" s="1"/>
  <c r="E16" i="9" s="1"/>
  <c r="AF89" i="22"/>
  <c r="AG89" i="22"/>
  <c r="AH89" i="22"/>
  <c r="AI89" i="22"/>
  <c r="AJ89" i="22"/>
  <c r="AL89" i="22"/>
  <c r="AM89" i="22"/>
  <c r="AN89" i="22"/>
  <c r="AN58" i="23" s="1"/>
  <c r="E24" i="9" s="1"/>
  <c r="AO89" i="22"/>
  <c r="AO58" i="23" s="1"/>
  <c r="E25" i="9" s="1"/>
  <c r="AP89" i="22"/>
  <c r="C89" i="22"/>
  <c r="AL9" i="23"/>
  <c r="AH9" i="23"/>
  <c r="AF9" i="23"/>
  <c r="AF60" i="23" s="1"/>
  <c r="Z9" i="23"/>
  <c r="Y9" i="23"/>
  <c r="W9" i="23"/>
  <c r="S9" i="23"/>
  <c r="R9" i="23"/>
  <c r="N9" i="23"/>
  <c r="K9" i="23"/>
  <c r="I9" i="23"/>
  <c r="D9" i="23"/>
  <c r="F8" i="22"/>
  <c r="AQ11" i="23" l="1"/>
  <c r="AP58" i="23"/>
  <c r="E26" i="9" s="1"/>
  <c r="AL58" i="23"/>
  <c r="E22" i="9" s="1"/>
  <c r="AK53" i="23"/>
  <c r="AH60" i="23"/>
  <c r="AH58" i="23"/>
  <c r="E19" i="9" s="1"/>
  <c r="W60" i="23"/>
  <c r="T58" i="23"/>
  <c r="E6" i="9" s="1"/>
  <c r="W58" i="23"/>
  <c r="E9" i="9" s="1"/>
  <c r="U58" i="23"/>
  <c r="E7" i="9" s="1"/>
  <c r="Y58" i="23"/>
  <c r="E11" i="9" s="1"/>
  <c r="I60" i="23"/>
  <c r="AJ60" i="23"/>
  <c r="AI60" i="23"/>
  <c r="AG60" i="23"/>
  <c r="X60" i="23"/>
  <c r="P32" i="23"/>
  <c r="AR32" i="23" s="1"/>
  <c r="AK24" i="23"/>
  <c r="AQ43" i="23"/>
  <c r="P28" i="23"/>
  <c r="AR28" i="23" s="1"/>
  <c r="AI58" i="23"/>
  <c r="E20" i="9" s="1"/>
  <c r="P52" i="23"/>
  <c r="AR52" i="23" s="1"/>
  <c r="P46" i="23"/>
  <c r="AR46" i="23" s="1"/>
  <c r="AQ35" i="23"/>
  <c r="AK35" i="23"/>
  <c r="AK33" i="23"/>
  <c r="AK31" i="23"/>
  <c r="P12" i="23"/>
  <c r="AR12" i="23" s="1"/>
  <c r="R58" i="23"/>
  <c r="E4" i="9" s="1"/>
  <c r="AM58" i="23"/>
  <c r="E23" i="9" s="1"/>
  <c r="AQ36" i="23"/>
  <c r="P22" i="23"/>
  <c r="AR22" i="23" s="1"/>
  <c r="AQ17" i="23"/>
  <c r="Z58" i="23"/>
  <c r="E12" i="9" s="1"/>
  <c r="D60" i="23"/>
  <c r="P50" i="23"/>
  <c r="AR50" i="23" s="1"/>
  <c r="P48" i="23"/>
  <c r="AR48" i="23" s="1"/>
  <c r="P42" i="23"/>
  <c r="AR42" i="23" s="1"/>
  <c r="P34" i="23"/>
  <c r="AR34" i="23" s="1"/>
  <c r="AQ31" i="23"/>
  <c r="AQ29" i="23"/>
  <c r="AK29" i="23"/>
  <c r="AK25" i="23"/>
  <c r="AK23" i="23"/>
  <c r="P16" i="23"/>
  <c r="AR16" i="23" s="1"/>
  <c r="AB12" i="23"/>
  <c r="V58" i="23"/>
  <c r="E8" i="9" s="1"/>
  <c r="P40" i="23"/>
  <c r="AR40" i="23" s="1"/>
  <c r="AQ34" i="23"/>
  <c r="P30" i="23"/>
  <c r="AR30" i="23" s="1"/>
  <c r="N60" i="23"/>
  <c r="AQ28" i="23"/>
  <c r="P24" i="23"/>
  <c r="AR24" i="23" s="1"/>
  <c r="AK17" i="23"/>
  <c r="AQ13" i="23"/>
  <c r="AU13" i="23" s="1"/>
  <c r="S60" i="23"/>
  <c r="AB34" i="23"/>
  <c r="AK51" i="23"/>
  <c r="AK49" i="23"/>
  <c r="AK43" i="23"/>
  <c r="AB41" i="23"/>
  <c r="AQ37" i="23"/>
  <c r="P18" i="23"/>
  <c r="AR18" i="23" s="1"/>
  <c r="AK14" i="23"/>
  <c r="P14" i="23"/>
  <c r="AR14" i="23" s="1"/>
  <c r="AA58" i="23"/>
  <c r="E13" i="9" s="1"/>
  <c r="AJ58" i="23"/>
  <c r="E21" i="9" s="1"/>
  <c r="AC60" i="23"/>
  <c r="AL60" i="23"/>
  <c r="K58" i="23"/>
  <c r="E35" i="9" s="1"/>
  <c r="AK21" i="23"/>
  <c r="AK13" i="23"/>
  <c r="K60" i="23"/>
  <c r="AQ19" i="23"/>
  <c r="AQ15" i="23"/>
  <c r="P44" i="23"/>
  <c r="AR44" i="23" s="1"/>
  <c r="AQ41" i="23"/>
  <c r="AK41" i="23"/>
  <c r="AK39" i="23"/>
  <c r="AK37" i="23"/>
  <c r="P26" i="23"/>
  <c r="AR26" i="23" s="1"/>
  <c r="AQ18" i="23"/>
  <c r="AQ12" i="23"/>
  <c r="AK52" i="23"/>
  <c r="AK50" i="23"/>
  <c r="AB49" i="23"/>
  <c r="AB39" i="23"/>
  <c r="AS39" i="23" s="1"/>
  <c r="AB33" i="23"/>
  <c r="AS33" i="23" s="1"/>
  <c r="P33" i="23"/>
  <c r="AR33" i="23" s="1"/>
  <c r="AB26" i="23"/>
  <c r="AB20" i="23"/>
  <c r="AB16" i="23"/>
  <c r="AK11" i="23"/>
  <c r="N58" i="23"/>
  <c r="E38" i="9" s="1"/>
  <c r="AK36" i="23"/>
  <c r="AB27" i="23"/>
  <c r="AS27" i="23" s="1"/>
  <c r="AB21" i="23"/>
  <c r="AS21" i="23" s="1"/>
  <c r="P21" i="23"/>
  <c r="AR21" i="23" s="1"/>
  <c r="AK18" i="23"/>
  <c r="AU18" i="23" s="1"/>
  <c r="AB17" i="23"/>
  <c r="AS17" i="23" s="1"/>
  <c r="P17" i="23"/>
  <c r="AR17" i="23" s="1"/>
  <c r="AQ47" i="23"/>
  <c r="AB35" i="23"/>
  <c r="P29" i="23"/>
  <c r="AR29" i="23" s="1"/>
  <c r="AQ24" i="23"/>
  <c r="P13" i="23"/>
  <c r="AR13" i="23" s="1"/>
  <c r="AK10" i="23"/>
  <c r="AS10" i="23" s="1"/>
  <c r="AK32" i="23"/>
  <c r="AB18" i="23"/>
  <c r="AB43" i="23"/>
  <c r="AB37" i="23"/>
  <c r="P37" i="23"/>
  <c r="AR37" i="23" s="1"/>
  <c r="AQ32" i="23"/>
  <c r="AK20" i="23"/>
  <c r="AB19" i="23"/>
  <c r="AS19" i="23" s="1"/>
  <c r="P19" i="23"/>
  <c r="AR19" i="23" s="1"/>
  <c r="AK16" i="23"/>
  <c r="AB14" i="23"/>
  <c r="P41" i="23"/>
  <c r="AR41" i="23" s="1"/>
  <c r="AQ51" i="23"/>
  <c r="P47" i="23"/>
  <c r="AR47" i="23" s="1"/>
  <c r="AK44" i="23"/>
  <c r="AB29" i="23"/>
  <c r="AS29" i="23" s="1"/>
  <c r="AK47" i="23"/>
  <c r="AQ44" i="23"/>
  <c r="AB42" i="23"/>
  <c r="AB23" i="23"/>
  <c r="I58" i="23"/>
  <c r="E33" i="9" s="1"/>
  <c r="AQ53" i="23"/>
  <c r="AQ45" i="23"/>
  <c r="AK40" i="23"/>
  <c r="AB31" i="23"/>
  <c r="AQ26" i="23"/>
  <c r="AB25" i="23"/>
  <c r="P25" i="23"/>
  <c r="AR25" i="23" s="1"/>
  <c r="AQ20" i="23"/>
  <c r="AS20" i="23" s="1"/>
  <c r="AK19" i="23"/>
  <c r="AQ16" i="23"/>
  <c r="AB15" i="23"/>
  <c r="AS15" i="23" s="1"/>
  <c r="P15" i="23"/>
  <c r="AR15" i="23" s="1"/>
  <c r="AB10" i="23"/>
  <c r="AQ52" i="23"/>
  <c r="AB50" i="23"/>
  <c r="AQ14" i="23"/>
  <c r="AB13" i="23"/>
  <c r="AB51" i="23"/>
  <c r="AB47" i="23"/>
  <c r="AQ10" i="23"/>
  <c r="P53" i="23"/>
  <c r="AR53" i="23" s="1"/>
  <c r="AQ49" i="23"/>
  <c r="AB48" i="23"/>
  <c r="AB45" i="23"/>
  <c r="P45" i="23"/>
  <c r="AR45" i="23" s="1"/>
  <c r="AQ40" i="23"/>
  <c r="AK28" i="23"/>
  <c r="AK12" i="23"/>
  <c r="AU12" i="23" s="1"/>
  <c r="AB11" i="23"/>
  <c r="P11" i="23"/>
  <c r="AR11" i="23" s="1"/>
  <c r="P10" i="23"/>
  <c r="AR10" i="23" s="1"/>
  <c r="D58" i="23"/>
  <c r="E28" i="9" s="1"/>
  <c r="AB53" i="23"/>
  <c r="AQ50" i="23"/>
  <c r="AU42" i="23"/>
  <c r="P49" i="23"/>
  <c r="AR49" i="23" s="1"/>
  <c r="P43" i="23"/>
  <c r="AR43" i="23" s="1"/>
  <c r="AK38" i="23"/>
  <c r="P35" i="23"/>
  <c r="AR35" i="23" s="1"/>
  <c r="AK30" i="23"/>
  <c r="P27" i="23"/>
  <c r="AR27" i="23" s="1"/>
  <c r="AK22" i="23"/>
  <c r="AS11" i="23"/>
  <c r="AU11" i="23"/>
  <c r="AQ46" i="23"/>
  <c r="AK46" i="23"/>
  <c r="AB44" i="23"/>
  <c r="AQ38" i="23"/>
  <c r="AB36" i="23"/>
  <c r="AQ30" i="23"/>
  <c r="AB28" i="23"/>
  <c r="AQ22" i="23"/>
  <c r="AB38" i="23"/>
  <c r="AB30" i="23"/>
  <c r="AB22" i="23"/>
  <c r="AU17" i="23"/>
  <c r="P51" i="23"/>
  <c r="AR51" i="23" s="1"/>
  <c r="AQ48" i="23"/>
  <c r="AK48" i="23"/>
  <c r="AB46" i="23"/>
  <c r="AK42" i="23"/>
  <c r="P39" i="23"/>
  <c r="AR39" i="23" s="1"/>
  <c r="AK34" i="23"/>
  <c r="AU34" i="23" s="1"/>
  <c r="P31" i="23"/>
  <c r="AR31" i="23" s="1"/>
  <c r="AK26" i="23"/>
  <c r="P23" i="23"/>
  <c r="AR23" i="23" s="1"/>
  <c r="AB52" i="23"/>
  <c r="AS45" i="23"/>
  <c r="AB40" i="23"/>
  <c r="AB32" i="23"/>
  <c r="AB24" i="23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AT9" i="23"/>
  <c r="M9" i="23"/>
  <c r="L9" i="23"/>
  <c r="J9" i="23"/>
  <c r="H9" i="23"/>
  <c r="G9" i="23"/>
  <c r="F9" i="23"/>
  <c r="E9" i="23"/>
  <c r="C9" i="23"/>
  <c r="AP9" i="23"/>
  <c r="AP60" i="23" s="1"/>
  <c r="AO9" i="23"/>
  <c r="AO60" i="23" s="1"/>
  <c r="AN9" i="23"/>
  <c r="AN60" i="23" s="1"/>
  <c r="AM9" i="23"/>
  <c r="AM60" i="23" s="1"/>
  <c r="AJ9" i="23"/>
  <c r="AI9" i="23"/>
  <c r="AG9" i="23"/>
  <c r="AE9" i="23"/>
  <c r="AE60" i="23" s="1"/>
  <c r="AD9" i="23"/>
  <c r="AD60" i="23" s="1"/>
  <c r="AC9" i="23"/>
  <c r="AA9" i="23"/>
  <c r="AA60" i="23" s="1"/>
  <c r="X9" i="23"/>
  <c r="V9" i="23"/>
  <c r="V60" i="23" s="1"/>
  <c r="U9" i="23"/>
  <c r="U60" i="23" s="1"/>
  <c r="T9" i="23"/>
  <c r="T60" i="23" s="1"/>
  <c r="B9" i="23"/>
  <c r="P57" i="23"/>
  <c r="AR57" i="23" s="1"/>
  <c r="AU57" i="23" s="1"/>
  <c r="AQ57" i="23"/>
  <c r="AK57" i="23"/>
  <c r="AB57" i="23"/>
  <c r="AR8" i="23"/>
  <c r="AS8" i="23"/>
  <c r="P8" i="23"/>
  <c r="AQ8" i="23"/>
  <c r="AK8" i="23"/>
  <c r="AB8" i="23"/>
  <c r="L15" i="24"/>
  <c r="K4" i="9" s="1"/>
  <c r="AO72" i="22"/>
  <c r="AO71" i="22"/>
  <c r="AM71" i="22"/>
  <c r="AD71" i="22"/>
  <c r="N70" i="22"/>
  <c r="K70" i="22"/>
  <c r="I70" i="22"/>
  <c r="F70" i="22"/>
  <c r="D70" i="22"/>
  <c r="AO70" i="22"/>
  <c r="AM70" i="22"/>
  <c r="AL70" i="22"/>
  <c r="AH70" i="22"/>
  <c r="AG70" i="22"/>
  <c r="AF70" i="22"/>
  <c r="AD70" i="22"/>
  <c r="Z70" i="22"/>
  <c r="W70" i="22"/>
  <c r="S70" i="22"/>
  <c r="R70" i="22"/>
  <c r="O69" i="22"/>
  <c r="N69" i="22"/>
  <c r="L69" i="22"/>
  <c r="K69" i="22"/>
  <c r="J69" i="22"/>
  <c r="I69" i="22"/>
  <c r="H69" i="22"/>
  <c r="G69" i="22"/>
  <c r="F69" i="22"/>
  <c r="D69" i="22"/>
  <c r="AO69" i="22"/>
  <c r="AN69" i="22"/>
  <c r="AM69" i="22"/>
  <c r="AL69" i="22"/>
  <c r="AJ69" i="22"/>
  <c r="AI69" i="22"/>
  <c r="AH69" i="22"/>
  <c r="AG69" i="22"/>
  <c r="AF69" i="22"/>
  <c r="AE69" i="22"/>
  <c r="AD69" i="22"/>
  <c r="AC69" i="22"/>
  <c r="AA69" i="22"/>
  <c r="Z69" i="22"/>
  <c r="Y69" i="22"/>
  <c r="W69" i="22"/>
  <c r="S69" i="22"/>
  <c r="R69" i="22"/>
  <c r="O68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AP68" i="22"/>
  <c r="AO68" i="22"/>
  <c r="AN68" i="22"/>
  <c r="AM68" i="22"/>
  <c r="AL68" i="22"/>
  <c r="AJ68" i="22"/>
  <c r="AI68" i="22"/>
  <c r="AH68" i="22"/>
  <c r="AG68" i="22"/>
  <c r="AF68" i="22"/>
  <c r="AE68" i="22"/>
  <c r="AD68" i="22"/>
  <c r="AC68" i="22"/>
  <c r="AA68" i="22"/>
  <c r="Z68" i="22"/>
  <c r="Y68" i="22"/>
  <c r="X68" i="22"/>
  <c r="W68" i="22"/>
  <c r="V68" i="22"/>
  <c r="U68" i="22"/>
  <c r="T68" i="22"/>
  <c r="S68" i="22"/>
  <c r="R68" i="22"/>
  <c r="O67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AP67" i="22"/>
  <c r="AO67" i="22"/>
  <c r="AN67" i="22"/>
  <c r="AM67" i="22"/>
  <c r="AL67" i="22"/>
  <c r="AJ67" i="22"/>
  <c r="AI67" i="22"/>
  <c r="AH67" i="22"/>
  <c r="AG67" i="22"/>
  <c r="AF67" i="22"/>
  <c r="AE67" i="22"/>
  <c r="AD67" i="22"/>
  <c r="AC67" i="22"/>
  <c r="AA67" i="22"/>
  <c r="Z67" i="22"/>
  <c r="Y67" i="22"/>
  <c r="X67" i="22"/>
  <c r="W67" i="22"/>
  <c r="V67" i="22"/>
  <c r="U67" i="22"/>
  <c r="T67" i="22"/>
  <c r="S67" i="22"/>
  <c r="R67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AP66" i="22"/>
  <c r="AO66" i="22"/>
  <c r="AN66" i="22"/>
  <c r="AM66" i="22"/>
  <c r="AL66" i="22"/>
  <c r="AJ66" i="22"/>
  <c r="AI66" i="22"/>
  <c r="AH66" i="22"/>
  <c r="AG66" i="22"/>
  <c r="AF66" i="22"/>
  <c r="AE66" i="22"/>
  <c r="AD66" i="22"/>
  <c r="AC66" i="22"/>
  <c r="AA66" i="22"/>
  <c r="Z66" i="22"/>
  <c r="Y66" i="22"/>
  <c r="X66" i="22"/>
  <c r="W66" i="22"/>
  <c r="V66" i="22"/>
  <c r="U66" i="22"/>
  <c r="T66" i="22"/>
  <c r="S66" i="22"/>
  <c r="R66" i="22"/>
  <c r="C10" i="2"/>
  <c r="D10" i="2"/>
  <c r="E10" i="2"/>
  <c r="F10" i="2"/>
  <c r="G10" i="2"/>
  <c r="H10" i="2"/>
  <c r="I10" i="2"/>
  <c r="J10" i="2"/>
  <c r="K10" i="2"/>
  <c r="L10" i="2"/>
  <c r="N10" i="2"/>
  <c r="O10" i="2"/>
  <c r="P10" i="2"/>
  <c r="Q10" i="2"/>
  <c r="R10" i="2"/>
  <c r="S10" i="2"/>
  <c r="T10" i="2"/>
  <c r="U10" i="2"/>
  <c r="W10" i="2"/>
  <c r="X10" i="2"/>
  <c r="Y10" i="2"/>
  <c r="Z10" i="2"/>
  <c r="AA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C11" i="2"/>
  <c r="D11" i="2"/>
  <c r="E11" i="2"/>
  <c r="F11" i="2"/>
  <c r="G11" i="2"/>
  <c r="H11" i="2"/>
  <c r="I11" i="2"/>
  <c r="J11" i="2"/>
  <c r="K11" i="2"/>
  <c r="L11" i="2"/>
  <c r="N11" i="2"/>
  <c r="O11" i="2"/>
  <c r="P11" i="2"/>
  <c r="Q11" i="2"/>
  <c r="R11" i="2"/>
  <c r="S11" i="2"/>
  <c r="T11" i="2"/>
  <c r="U11" i="2"/>
  <c r="W11" i="2"/>
  <c r="X11" i="2"/>
  <c r="Y11" i="2"/>
  <c r="Z11" i="2"/>
  <c r="AA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C12" i="2"/>
  <c r="D12" i="2"/>
  <c r="E12" i="2"/>
  <c r="F12" i="2"/>
  <c r="G12" i="2"/>
  <c r="H12" i="2"/>
  <c r="I12" i="2"/>
  <c r="J12" i="2"/>
  <c r="K12" i="2"/>
  <c r="L12" i="2"/>
  <c r="N12" i="2"/>
  <c r="O12" i="2"/>
  <c r="P12" i="2"/>
  <c r="Q12" i="2"/>
  <c r="R12" i="2"/>
  <c r="S12" i="2"/>
  <c r="T12" i="2"/>
  <c r="U12" i="2"/>
  <c r="W12" i="2"/>
  <c r="X12" i="2"/>
  <c r="Y12" i="2"/>
  <c r="Z12" i="2"/>
  <c r="AA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C13" i="2"/>
  <c r="D13" i="2"/>
  <c r="E13" i="2"/>
  <c r="F13" i="2"/>
  <c r="M13" i="2" s="1"/>
  <c r="G13" i="2"/>
  <c r="H13" i="2"/>
  <c r="I13" i="2"/>
  <c r="J13" i="2"/>
  <c r="K13" i="2"/>
  <c r="L13" i="2"/>
  <c r="N13" i="2"/>
  <c r="O13" i="2"/>
  <c r="P13" i="2"/>
  <c r="Q13" i="2"/>
  <c r="R13" i="2"/>
  <c r="S13" i="2"/>
  <c r="T13" i="2"/>
  <c r="U13" i="2"/>
  <c r="W13" i="2"/>
  <c r="X13" i="2"/>
  <c r="Y13" i="2"/>
  <c r="Z13" i="2"/>
  <c r="AA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C14" i="2"/>
  <c r="D14" i="2"/>
  <c r="E14" i="2"/>
  <c r="F14" i="2"/>
  <c r="G14" i="2"/>
  <c r="H14" i="2"/>
  <c r="I14" i="2"/>
  <c r="J14" i="2"/>
  <c r="K14" i="2"/>
  <c r="L14" i="2"/>
  <c r="N14" i="2"/>
  <c r="O14" i="2"/>
  <c r="P14" i="2"/>
  <c r="Q14" i="2"/>
  <c r="R14" i="2"/>
  <c r="S14" i="2"/>
  <c r="T14" i="2"/>
  <c r="U14" i="2"/>
  <c r="W14" i="2"/>
  <c r="X14" i="2"/>
  <c r="Y14" i="2"/>
  <c r="Z14" i="2"/>
  <c r="AA14" i="2"/>
  <c r="AC14" i="2"/>
  <c r="AD14" i="2"/>
  <c r="AP14" i="2" s="1"/>
  <c r="AE14" i="2"/>
  <c r="AF14" i="2"/>
  <c r="AG14" i="2"/>
  <c r="AH14" i="2"/>
  <c r="AI14" i="2"/>
  <c r="AJ14" i="2"/>
  <c r="AK14" i="2"/>
  <c r="AL14" i="2"/>
  <c r="AM14" i="2"/>
  <c r="AN14" i="2"/>
  <c r="C15" i="2"/>
  <c r="D15" i="2"/>
  <c r="E15" i="2"/>
  <c r="F15" i="2"/>
  <c r="G15" i="2"/>
  <c r="H15" i="2"/>
  <c r="I15" i="2"/>
  <c r="J15" i="2"/>
  <c r="K15" i="2"/>
  <c r="L15" i="2"/>
  <c r="N15" i="2"/>
  <c r="O15" i="2"/>
  <c r="P15" i="2"/>
  <c r="Q15" i="2"/>
  <c r="R15" i="2"/>
  <c r="S15" i="2"/>
  <c r="T15" i="2"/>
  <c r="U15" i="2"/>
  <c r="W15" i="2"/>
  <c r="X15" i="2"/>
  <c r="Y15" i="2"/>
  <c r="Z15" i="2"/>
  <c r="AA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C16" i="2"/>
  <c r="D16" i="2"/>
  <c r="E16" i="2"/>
  <c r="F16" i="2"/>
  <c r="G16" i="2"/>
  <c r="H16" i="2"/>
  <c r="I16" i="2"/>
  <c r="J16" i="2"/>
  <c r="K16" i="2"/>
  <c r="L16" i="2"/>
  <c r="N16" i="2"/>
  <c r="V16" i="2" s="1"/>
  <c r="O16" i="2"/>
  <c r="P16" i="2"/>
  <c r="Q16" i="2"/>
  <c r="R16" i="2"/>
  <c r="S16" i="2"/>
  <c r="T16" i="2"/>
  <c r="U16" i="2"/>
  <c r="W16" i="2"/>
  <c r="AB16" i="2" s="1"/>
  <c r="X16" i="2"/>
  <c r="Y16" i="2"/>
  <c r="Z16" i="2"/>
  <c r="AA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C17" i="2"/>
  <c r="D17" i="2"/>
  <c r="E17" i="2"/>
  <c r="F17" i="2"/>
  <c r="G17" i="2"/>
  <c r="H17" i="2"/>
  <c r="I17" i="2"/>
  <c r="J17" i="2"/>
  <c r="K17" i="2"/>
  <c r="L17" i="2"/>
  <c r="N17" i="2"/>
  <c r="O17" i="2"/>
  <c r="P17" i="2"/>
  <c r="Q17" i="2"/>
  <c r="R17" i="2"/>
  <c r="S17" i="2"/>
  <c r="T17" i="2"/>
  <c r="U17" i="2"/>
  <c r="W17" i="2"/>
  <c r="X17" i="2"/>
  <c r="Y17" i="2"/>
  <c r="Z17" i="2"/>
  <c r="AA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C18" i="2"/>
  <c r="D18" i="2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W18" i="2"/>
  <c r="X18" i="2"/>
  <c r="Y18" i="2"/>
  <c r="Z18" i="2"/>
  <c r="AA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C19" i="2"/>
  <c r="D19" i="2"/>
  <c r="E19" i="2"/>
  <c r="F19" i="2"/>
  <c r="G19" i="2"/>
  <c r="H19" i="2"/>
  <c r="I19" i="2"/>
  <c r="J19" i="2"/>
  <c r="K19" i="2"/>
  <c r="L19" i="2"/>
  <c r="N19" i="2"/>
  <c r="O19" i="2"/>
  <c r="P19" i="2"/>
  <c r="Q19" i="2"/>
  <c r="R19" i="2"/>
  <c r="S19" i="2"/>
  <c r="T19" i="2"/>
  <c r="U19" i="2"/>
  <c r="W19" i="2"/>
  <c r="X19" i="2"/>
  <c r="Y19" i="2"/>
  <c r="Z19" i="2"/>
  <c r="AA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C20" i="2"/>
  <c r="D20" i="2"/>
  <c r="E20" i="2"/>
  <c r="F20" i="2"/>
  <c r="G20" i="2"/>
  <c r="H20" i="2"/>
  <c r="I20" i="2"/>
  <c r="J20" i="2"/>
  <c r="K20" i="2"/>
  <c r="L20" i="2"/>
  <c r="N20" i="2"/>
  <c r="O20" i="2"/>
  <c r="P20" i="2"/>
  <c r="Q20" i="2"/>
  <c r="R20" i="2"/>
  <c r="S20" i="2"/>
  <c r="T20" i="2"/>
  <c r="U20" i="2"/>
  <c r="W20" i="2"/>
  <c r="X20" i="2"/>
  <c r="Y20" i="2"/>
  <c r="Z20" i="2"/>
  <c r="AA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C21" i="2"/>
  <c r="D21" i="2"/>
  <c r="E21" i="2"/>
  <c r="F21" i="2"/>
  <c r="M21" i="2" s="1"/>
  <c r="G21" i="2"/>
  <c r="H21" i="2"/>
  <c r="I21" i="2"/>
  <c r="J21" i="2"/>
  <c r="K21" i="2"/>
  <c r="L21" i="2"/>
  <c r="N21" i="2"/>
  <c r="O21" i="2"/>
  <c r="P21" i="2"/>
  <c r="Q21" i="2"/>
  <c r="R21" i="2"/>
  <c r="S21" i="2"/>
  <c r="T21" i="2"/>
  <c r="U21" i="2"/>
  <c r="W21" i="2"/>
  <c r="X21" i="2"/>
  <c r="Y21" i="2"/>
  <c r="Z21" i="2"/>
  <c r="AA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C22" i="2"/>
  <c r="D22" i="2"/>
  <c r="E22" i="2"/>
  <c r="F22" i="2"/>
  <c r="G22" i="2"/>
  <c r="H22" i="2"/>
  <c r="I22" i="2"/>
  <c r="J22" i="2"/>
  <c r="K22" i="2"/>
  <c r="L22" i="2"/>
  <c r="N22" i="2"/>
  <c r="O22" i="2"/>
  <c r="P22" i="2"/>
  <c r="Q22" i="2"/>
  <c r="R22" i="2"/>
  <c r="S22" i="2"/>
  <c r="T22" i="2"/>
  <c r="U22" i="2"/>
  <c r="W22" i="2"/>
  <c r="X22" i="2"/>
  <c r="Y22" i="2"/>
  <c r="Z22" i="2"/>
  <c r="AA22" i="2"/>
  <c r="AC22" i="2"/>
  <c r="AD22" i="2"/>
  <c r="AP22" i="2" s="1"/>
  <c r="AE22" i="2"/>
  <c r="AF22" i="2"/>
  <c r="AG22" i="2"/>
  <c r="AH22" i="2"/>
  <c r="AI22" i="2"/>
  <c r="AJ22" i="2"/>
  <c r="AK22" i="2"/>
  <c r="AL22" i="2"/>
  <c r="AM22" i="2"/>
  <c r="AN22" i="2"/>
  <c r="C23" i="2"/>
  <c r="D23" i="2"/>
  <c r="E23" i="2"/>
  <c r="F23" i="2"/>
  <c r="G23" i="2"/>
  <c r="H23" i="2"/>
  <c r="I23" i="2"/>
  <c r="J23" i="2"/>
  <c r="K23" i="2"/>
  <c r="L23" i="2"/>
  <c r="N23" i="2"/>
  <c r="O23" i="2"/>
  <c r="P23" i="2"/>
  <c r="Q23" i="2"/>
  <c r="R23" i="2"/>
  <c r="S23" i="2"/>
  <c r="T23" i="2"/>
  <c r="U23" i="2"/>
  <c r="W23" i="2"/>
  <c r="X23" i="2"/>
  <c r="Y23" i="2"/>
  <c r="Z23" i="2"/>
  <c r="AA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C24" i="2"/>
  <c r="D24" i="2"/>
  <c r="E24" i="2"/>
  <c r="F24" i="2"/>
  <c r="G24" i="2"/>
  <c r="H24" i="2"/>
  <c r="I24" i="2"/>
  <c r="J24" i="2"/>
  <c r="K24" i="2"/>
  <c r="L24" i="2"/>
  <c r="N24" i="2"/>
  <c r="O24" i="2"/>
  <c r="P24" i="2"/>
  <c r="Q24" i="2"/>
  <c r="R24" i="2"/>
  <c r="S24" i="2"/>
  <c r="T24" i="2"/>
  <c r="U24" i="2"/>
  <c r="W24" i="2"/>
  <c r="AB24" i="2" s="1"/>
  <c r="X24" i="2"/>
  <c r="Y24" i="2"/>
  <c r="Z24" i="2"/>
  <c r="AA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N25" i="2"/>
  <c r="O25" i="2"/>
  <c r="P25" i="2"/>
  <c r="Q25" i="2"/>
  <c r="R25" i="2"/>
  <c r="S25" i="2"/>
  <c r="T25" i="2"/>
  <c r="U25" i="2"/>
  <c r="W25" i="2"/>
  <c r="X25" i="2"/>
  <c r="Y25" i="2"/>
  <c r="Z25" i="2"/>
  <c r="AA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C26" i="2"/>
  <c r="D26" i="2"/>
  <c r="E26" i="2"/>
  <c r="F26" i="2"/>
  <c r="G26" i="2"/>
  <c r="H26" i="2"/>
  <c r="I26" i="2"/>
  <c r="J26" i="2"/>
  <c r="K26" i="2"/>
  <c r="L26" i="2"/>
  <c r="N26" i="2"/>
  <c r="O26" i="2"/>
  <c r="P26" i="2"/>
  <c r="Q26" i="2"/>
  <c r="R26" i="2"/>
  <c r="S26" i="2"/>
  <c r="T26" i="2"/>
  <c r="U26" i="2"/>
  <c r="W26" i="2"/>
  <c r="X26" i="2"/>
  <c r="Y26" i="2"/>
  <c r="Z26" i="2"/>
  <c r="AA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C27" i="2"/>
  <c r="D27" i="2"/>
  <c r="E27" i="2"/>
  <c r="F27" i="2"/>
  <c r="G27" i="2"/>
  <c r="H27" i="2"/>
  <c r="I27" i="2"/>
  <c r="J27" i="2"/>
  <c r="K27" i="2"/>
  <c r="L27" i="2"/>
  <c r="N27" i="2"/>
  <c r="O27" i="2"/>
  <c r="P27" i="2"/>
  <c r="Q27" i="2"/>
  <c r="R27" i="2"/>
  <c r="S27" i="2"/>
  <c r="T27" i="2"/>
  <c r="U27" i="2"/>
  <c r="W27" i="2"/>
  <c r="X27" i="2"/>
  <c r="Y27" i="2"/>
  <c r="Z27" i="2"/>
  <c r="AA27" i="2"/>
  <c r="AC27" i="2"/>
  <c r="AD27" i="2"/>
  <c r="AE27" i="2"/>
  <c r="AP27" i="2" s="1"/>
  <c r="AF27" i="2"/>
  <c r="AG27" i="2"/>
  <c r="AH27" i="2"/>
  <c r="AI27" i="2"/>
  <c r="AJ27" i="2"/>
  <c r="AK27" i="2"/>
  <c r="AL27" i="2"/>
  <c r="AM27" i="2"/>
  <c r="AN27" i="2"/>
  <c r="C28" i="2"/>
  <c r="D28" i="2"/>
  <c r="E28" i="2"/>
  <c r="F28" i="2"/>
  <c r="G28" i="2"/>
  <c r="H28" i="2"/>
  <c r="I28" i="2"/>
  <c r="J28" i="2"/>
  <c r="K28" i="2"/>
  <c r="L28" i="2"/>
  <c r="N28" i="2"/>
  <c r="O28" i="2"/>
  <c r="P28" i="2"/>
  <c r="Q28" i="2"/>
  <c r="R28" i="2"/>
  <c r="S28" i="2"/>
  <c r="T28" i="2"/>
  <c r="U28" i="2"/>
  <c r="W28" i="2"/>
  <c r="X28" i="2"/>
  <c r="Y28" i="2"/>
  <c r="Z28" i="2"/>
  <c r="AA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C29" i="2"/>
  <c r="D29" i="2"/>
  <c r="E29" i="2"/>
  <c r="F29" i="2"/>
  <c r="G29" i="2"/>
  <c r="H29" i="2"/>
  <c r="I29" i="2"/>
  <c r="J29" i="2"/>
  <c r="K29" i="2"/>
  <c r="L29" i="2"/>
  <c r="N29" i="2"/>
  <c r="O29" i="2"/>
  <c r="P29" i="2"/>
  <c r="Q29" i="2"/>
  <c r="R29" i="2"/>
  <c r="S29" i="2"/>
  <c r="T29" i="2"/>
  <c r="U29" i="2"/>
  <c r="W29" i="2"/>
  <c r="X29" i="2"/>
  <c r="Y29" i="2"/>
  <c r="Z29" i="2"/>
  <c r="AA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C30" i="2"/>
  <c r="D30" i="2"/>
  <c r="E30" i="2"/>
  <c r="F30" i="2"/>
  <c r="G30" i="2"/>
  <c r="H30" i="2"/>
  <c r="I30" i="2"/>
  <c r="J30" i="2"/>
  <c r="K30" i="2"/>
  <c r="L30" i="2"/>
  <c r="N30" i="2"/>
  <c r="O30" i="2"/>
  <c r="P30" i="2"/>
  <c r="Q30" i="2"/>
  <c r="R30" i="2"/>
  <c r="S30" i="2"/>
  <c r="T30" i="2"/>
  <c r="U30" i="2"/>
  <c r="W30" i="2"/>
  <c r="X30" i="2"/>
  <c r="Y30" i="2"/>
  <c r="Z30" i="2"/>
  <c r="AA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C31" i="2"/>
  <c r="D31" i="2"/>
  <c r="E31" i="2"/>
  <c r="F31" i="2"/>
  <c r="G31" i="2"/>
  <c r="H31" i="2"/>
  <c r="I31" i="2"/>
  <c r="J31" i="2"/>
  <c r="K31" i="2"/>
  <c r="L31" i="2"/>
  <c r="N31" i="2"/>
  <c r="O31" i="2"/>
  <c r="P31" i="2"/>
  <c r="Q31" i="2"/>
  <c r="R31" i="2"/>
  <c r="S31" i="2"/>
  <c r="T31" i="2"/>
  <c r="U31" i="2"/>
  <c r="W31" i="2"/>
  <c r="X31" i="2"/>
  <c r="Y31" i="2"/>
  <c r="Z31" i="2"/>
  <c r="AA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C32" i="2"/>
  <c r="D32" i="2"/>
  <c r="E32" i="2"/>
  <c r="F32" i="2"/>
  <c r="G32" i="2"/>
  <c r="H32" i="2"/>
  <c r="I32" i="2"/>
  <c r="J32" i="2"/>
  <c r="K32" i="2"/>
  <c r="L32" i="2"/>
  <c r="N32" i="2"/>
  <c r="V32" i="2" s="1"/>
  <c r="O32" i="2"/>
  <c r="P32" i="2"/>
  <c r="Q32" i="2"/>
  <c r="R32" i="2"/>
  <c r="S32" i="2"/>
  <c r="T32" i="2"/>
  <c r="U32" i="2"/>
  <c r="W32" i="2"/>
  <c r="AB32" i="2" s="1"/>
  <c r="X32" i="2"/>
  <c r="Y32" i="2"/>
  <c r="Z32" i="2"/>
  <c r="AA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C33" i="2"/>
  <c r="D33" i="2"/>
  <c r="E33" i="2"/>
  <c r="F33" i="2"/>
  <c r="G33" i="2"/>
  <c r="H33" i="2"/>
  <c r="I33" i="2"/>
  <c r="J33" i="2"/>
  <c r="K33" i="2"/>
  <c r="L33" i="2"/>
  <c r="N33" i="2"/>
  <c r="O33" i="2"/>
  <c r="P33" i="2"/>
  <c r="Q33" i="2"/>
  <c r="R33" i="2"/>
  <c r="S33" i="2"/>
  <c r="T33" i="2"/>
  <c r="U33" i="2"/>
  <c r="W33" i="2"/>
  <c r="X33" i="2"/>
  <c r="Y33" i="2"/>
  <c r="Z33" i="2"/>
  <c r="AA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C34" i="2"/>
  <c r="D34" i="2"/>
  <c r="E34" i="2"/>
  <c r="F34" i="2"/>
  <c r="G34" i="2"/>
  <c r="H34" i="2"/>
  <c r="I34" i="2"/>
  <c r="J34" i="2"/>
  <c r="K34" i="2"/>
  <c r="L34" i="2"/>
  <c r="N34" i="2"/>
  <c r="O34" i="2"/>
  <c r="P34" i="2"/>
  <c r="Q34" i="2"/>
  <c r="R34" i="2"/>
  <c r="S34" i="2"/>
  <c r="T34" i="2"/>
  <c r="U34" i="2"/>
  <c r="W34" i="2"/>
  <c r="X34" i="2"/>
  <c r="Y34" i="2"/>
  <c r="Z34" i="2"/>
  <c r="AA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C35" i="2"/>
  <c r="D35" i="2"/>
  <c r="M35" i="2" s="1"/>
  <c r="E35" i="2"/>
  <c r="F35" i="2"/>
  <c r="G35" i="2"/>
  <c r="H35" i="2"/>
  <c r="I35" i="2"/>
  <c r="J35" i="2"/>
  <c r="K35" i="2"/>
  <c r="L35" i="2"/>
  <c r="N35" i="2"/>
  <c r="O35" i="2"/>
  <c r="P35" i="2"/>
  <c r="Q35" i="2"/>
  <c r="R35" i="2"/>
  <c r="S35" i="2"/>
  <c r="T35" i="2"/>
  <c r="U35" i="2"/>
  <c r="W35" i="2"/>
  <c r="X35" i="2"/>
  <c r="Y35" i="2"/>
  <c r="Z35" i="2"/>
  <c r="AA35" i="2"/>
  <c r="AC35" i="2"/>
  <c r="AD35" i="2"/>
  <c r="AE35" i="2"/>
  <c r="AP35" i="2" s="1"/>
  <c r="AF35" i="2"/>
  <c r="AG35" i="2"/>
  <c r="AH35" i="2"/>
  <c r="AI35" i="2"/>
  <c r="AJ35" i="2"/>
  <c r="AK35" i="2"/>
  <c r="AL35" i="2"/>
  <c r="AM35" i="2"/>
  <c r="AN35" i="2"/>
  <c r="C36" i="2"/>
  <c r="D36" i="2"/>
  <c r="E36" i="2"/>
  <c r="F36" i="2"/>
  <c r="G36" i="2"/>
  <c r="H36" i="2"/>
  <c r="I36" i="2"/>
  <c r="J36" i="2"/>
  <c r="K36" i="2"/>
  <c r="L36" i="2"/>
  <c r="N36" i="2"/>
  <c r="O36" i="2"/>
  <c r="P36" i="2"/>
  <c r="Q36" i="2"/>
  <c r="R36" i="2"/>
  <c r="S36" i="2"/>
  <c r="T36" i="2"/>
  <c r="U36" i="2"/>
  <c r="W36" i="2"/>
  <c r="X36" i="2"/>
  <c r="Y36" i="2"/>
  <c r="Z36" i="2"/>
  <c r="AA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C37" i="2"/>
  <c r="D37" i="2"/>
  <c r="E37" i="2"/>
  <c r="F37" i="2"/>
  <c r="G37" i="2"/>
  <c r="H37" i="2"/>
  <c r="I37" i="2"/>
  <c r="J37" i="2"/>
  <c r="K37" i="2"/>
  <c r="L37" i="2"/>
  <c r="N37" i="2"/>
  <c r="O37" i="2"/>
  <c r="P37" i="2"/>
  <c r="Q37" i="2"/>
  <c r="R37" i="2"/>
  <c r="S37" i="2"/>
  <c r="T37" i="2"/>
  <c r="U37" i="2"/>
  <c r="W37" i="2"/>
  <c r="X37" i="2"/>
  <c r="Y37" i="2"/>
  <c r="Z37" i="2"/>
  <c r="AA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C38" i="2"/>
  <c r="D38" i="2"/>
  <c r="E38" i="2"/>
  <c r="F38" i="2"/>
  <c r="G38" i="2"/>
  <c r="H38" i="2"/>
  <c r="I38" i="2"/>
  <c r="J38" i="2"/>
  <c r="K38" i="2"/>
  <c r="L38" i="2"/>
  <c r="N38" i="2"/>
  <c r="O38" i="2"/>
  <c r="P38" i="2"/>
  <c r="Q38" i="2"/>
  <c r="R38" i="2"/>
  <c r="S38" i="2"/>
  <c r="T38" i="2"/>
  <c r="U38" i="2"/>
  <c r="W38" i="2"/>
  <c r="X38" i="2"/>
  <c r="Y38" i="2"/>
  <c r="Z38" i="2"/>
  <c r="AA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C39" i="2"/>
  <c r="D39" i="2"/>
  <c r="E39" i="2"/>
  <c r="F39" i="2"/>
  <c r="G39" i="2"/>
  <c r="H39" i="2"/>
  <c r="I39" i="2"/>
  <c r="J39" i="2"/>
  <c r="K39" i="2"/>
  <c r="L39" i="2"/>
  <c r="N39" i="2"/>
  <c r="O39" i="2"/>
  <c r="P39" i="2"/>
  <c r="Q39" i="2"/>
  <c r="R39" i="2"/>
  <c r="S39" i="2"/>
  <c r="T39" i="2"/>
  <c r="U39" i="2"/>
  <c r="W39" i="2"/>
  <c r="X39" i="2"/>
  <c r="Y39" i="2"/>
  <c r="Z39" i="2"/>
  <c r="AA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C40" i="2"/>
  <c r="D40" i="2"/>
  <c r="E40" i="2"/>
  <c r="F40" i="2"/>
  <c r="G40" i="2"/>
  <c r="H40" i="2"/>
  <c r="I40" i="2"/>
  <c r="J40" i="2"/>
  <c r="K40" i="2"/>
  <c r="L40" i="2"/>
  <c r="N40" i="2"/>
  <c r="O40" i="2"/>
  <c r="P40" i="2"/>
  <c r="Q40" i="2"/>
  <c r="R40" i="2"/>
  <c r="S40" i="2"/>
  <c r="T40" i="2"/>
  <c r="U40" i="2"/>
  <c r="W40" i="2"/>
  <c r="AB40" i="2" s="1"/>
  <c r="X40" i="2"/>
  <c r="Y40" i="2"/>
  <c r="Z40" i="2"/>
  <c r="AA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C41" i="2"/>
  <c r="D41" i="2"/>
  <c r="E41" i="2"/>
  <c r="F41" i="2"/>
  <c r="G41" i="2"/>
  <c r="H41" i="2"/>
  <c r="I41" i="2"/>
  <c r="J41" i="2"/>
  <c r="K41" i="2"/>
  <c r="L41" i="2"/>
  <c r="N41" i="2"/>
  <c r="O41" i="2"/>
  <c r="P41" i="2"/>
  <c r="Q41" i="2"/>
  <c r="R41" i="2"/>
  <c r="S41" i="2"/>
  <c r="T41" i="2"/>
  <c r="U41" i="2"/>
  <c r="W41" i="2"/>
  <c r="X41" i="2"/>
  <c r="Y41" i="2"/>
  <c r="Z41" i="2"/>
  <c r="AA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C42" i="2"/>
  <c r="D42" i="2"/>
  <c r="E42" i="2"/>
  <c r="F42" i="2"/>
  <c r="G42" i="2"/>
  <c r="H42" i="2"/>
  <c r="I42" i="2"/>
  <c r="J42" i="2"/>
  <c r="K42" i="2"/>
  <c r="L42" i="2"/>
  <c r="N42" i="2"/>
  <c r="O42" i="2"/>
  <c r="P42" i="2"/>
  <c r="Q42" i="2"/>
  <c r="R42" i="2"/>
  <c r="S42" i="2"/>
  <c r="T42" i="2"/>
  <c r="U42" i="2"/>
  <c r="W42" i="2"/>
  <c r="X42" i="2"/>
  <c r="Y42" i="2"/>
  <c r="Z42" i="2"/>
  <c r="AA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C43" i="2"/>
  <c r="D43" i="2"/>
  <c r="M43" i="2" s="1"/>
  <c r="E43" i="2"/>
  <c r="F43" i="2"/>
  <c r="G43" i="2"/>
  <c r="H43" i="2"/>
  <c r="I43" i="2"/>
  <c r="J43" i="2"/>
  <c r="K43" i="2"/>
  <c r="L43" i="2"/>
  <c r="N43" i="2"/>
  <c r="O43" i="2"/>
  <c r="P43" i="2"/>
  <c r="Q43" i="2"/>
  <c r="R43" i="2"/>
  <c r="S43" i="2"/>
  <c r="T43" i="2"/>
  <c r="U43" i="2"/>
  <c r="W43" i="2"/>
  <c r="X43" i="2"/>
  <c r="Y43" i="2"/>
  <c r="Z43" i="2"/>
  <c r="AA43" i="2"/>
  <c r="AC43" i="2"/>
  <c r="AD43" i="2"/>
  <c r="AE43" i="2"/>
  <c r="AP43" i="2" s="1"/>
  <c r="AF43" i="2"/>
  <c r="AG43" i="2"/>
  <c r="AH43" i="2"/>
  <c r="AI43" i="2"/>
  <c r="AJ43" i="2"/>
  <c r="AK43" i="2"/>
  <c r="AL43" i="2"/>
  <c r="AM43" i="2"/>
  <c r="AN43" i="2"/>
  <c r="C44" i="2"/>
  <c r="D44" i="2"/>
  <c r="E44" i="2"/>
  <c r="F44" i="2"/>
  <c r="G44" i="2"/>
  <c r="H44" i="2"/>
  <c r="I44" i="2"/>
  <c r="J44" i="2"/>
  <c r="K44" i="2"/>
  <c r="L44" i="2"/>
  <c r="N44" i="2"/>
  <c r="O44" i="2"/>
  <c r="P44" i="2"/>
  <c r="Q44" i="2"/>
  <c r="R44" i="2"/>
  <c r="S44" i="2"/>
  <c r="T44" i="2"/>
  <c r="U44" i="2"/>
  <c r="W44" i="2"/>
  <c r="X44" i="2"/>
  <c r="Y44" i="2"/>
  <c r="Z44" i="2"/>
  <c r="AA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C45" i="2"/>
  <c r="D45" i="2"/>
  <c r="E45" i="2"/>
  <c r="F45" i="2"/>
  <c r="G45" i="2"/>
  <c r="H45" i="2"/>
  <c r="I45" i="2"/>
  <c r="J45" i="2"/>
  <c r="K45" i="2"/>
  <c r="L45" i="2"/>
  <c r="N45" i="2"/>
  <c r="O45" i="2"/>
  <c r="P45" i="2"/>
  <c r="Q45" i="2"/>
  <c r="R45" i="2"/>
  <c r="S45" i="2"/>
  <c r="T45" i="2"/>
  <c r="U45" i="2"/>
  <c r="W45" i="2"/>
  <c r="X45" i="2"/>
  <c r="Y45" i="2"/>
  <c r="Z45" i="2"/>
  <c r="AA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C46" i="2"/>
  <c r="D46" i="2"/>
  <c r="E46" i="2"/>
  <c r="F46" i="2"/>
  <c r="G46" i="2"/>
  <c r="H46" i="2"/>
  <c r="I46" i="2"/>
  <c r="J46" i="2"/>
  <c r="K46" i="2"/>
  <c r="L46" i="2"/>
  <c r="N46" i="2"/>
  <c r="O46" i="2"/>
  <c r="P46" i="2"/>
  <c r="Q46" i="2"/>
  <c r="R46" i="2"/>
  <c r="S46" i="2"/>
  <c r="T46" i="2"/>
  <c r="U46" i="2"/>
  <c r="W46" i="2"/>
  <c r="X46" i="2"/>
  <c r="Y46" i="2"/>
  <c r="Z46" i="2"/>
  <c r="AA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C47" i="2"/>
  <c r="D47" i="2"/>
  <c r="E47" i="2"/>
  <c r="F47" i="2"/>
  <c r="G47" i="2"/>
  <c r="H47" i="2"/>
  <c r="I47" i="2"/>
  <c r="J47" i="2"/>
  <c r="K47" i="2"/>
  <c r="L47" i="2"/>
  <c r="N47" i="2"/>
  <c r="O47" i="2"/>
  <c r="P47" i="2"/>
  <c r="Q47" i="2"/>
  <c r="R47" i="2"/>
  <c r="S47" i="2"/>
  <c r="T47" i="2"/>
  <c r="U47" i="2"/>
  <c r="W47" i="2"/>
  <c r="X47" i="2"/>
  <c r="Y47" i="2"/>
  <c r="Z47" i="2"/>
  <c r="AA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C48" i="2"/>
  <c r="D48" i="2"/>
  <c r="E48" i="2"/>
  <c r="F48" i="2"/>
  <c r="G48" i="2"/>
  <c r="H48" i="2"/>
  <c r="I48" i="2"/>
  <c r="J48" i="2"/>
  <c r="K48" i="2"/>
  <c r="L48" i="2"/>
  <c r="N48" i="2"/>
  <c r="V48" i="2" s="1"/>
  <c r="O48" i="2"/>
  <c r="P48" i="2"/>
  <c r="Q48" i="2"/>
  <c r="R48" i="2"/>
  <c r="S48" i="2"/>
  <c r="T48" i="2"/>
  <c r="U48" i="2"/>
  <c r="W48" i="2"/>
  <c r="AB48" i="2" s="1"/>
  <c r="X48" i="2"/>
  <c r="Y48" i="2"/>
  <c r="Z48" i="2"/>
  <c r="AA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C49" i="2"/>
  <c r="D49" i="2"/>
  <c r="E49" i="2"/>
  <c r="F49" i="2"/>
  <c r="G49" i="2"/>
  <c r="H49" i="2"/>
  <c r="I49" i="2"/>
  <c r="J49" i="2"/>
  <c r="K49" i="2"/>
  <c r="L49" i="2"/>
  <c r="N49" i="2"/>
  <c r="O49" i="2"/>
  <c r="P49" i="2"/>
  <c r="Q49" i="2"/>
  <c r="R49" i="2"/>
  <c r="S49" i="2"/>
  <c r="T49" i="2"/>
  <c r="U49" i="2"/>
  <c r="W49" i="2"/>
  <c r="X49" i="2"/>
  <c r="Y49" i="2"/>
  <c r="Z49" i="2"/>
  <c r="AA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C50" i="2"/>
  <c r="D50" i="2"/>
  <c r="E50" i="2"/>
  <c r="F50" i="2"/>
  <c r="G50" i="2"/>
  <c r="H50" i="2"/>
  <c r="I50" i="2"/>
  <c r="J50" i="2"/>
  <c r="K50" i="2"/>
  <c r="L50" i="2"/>
  <c r="N50" i="2"/>
  <c r="O50" i="2"/>
  <c r="P50" i="2"/>
  <c r="Q50" i="2"/>
  <c r="R50" i="2"/>
  <c r="S50" i="2"/>
  <c r="T50" i="2"/>
  <c r="U50" i="2"/>
  <c r="W50" i="2"/>
  <c r="X50" i="2"/>
  <c r="Y50" i="2"/>
  <c r="Z50" i="2"/>
  <c r="AA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C51" i="2"/>
  <c r="D51" i="2"/>
  <c r="M51" i="2" s="1"/>
  <c r="E51" i="2"/>
  <c r="F51" i="2"/>
  <c r="G51" i="2"/>
  <c r="H51" i="2"/>
  <c r="I51" i="2"/>
  <c r="J51" i="2"/>
  <c r="K51" i="2"/>
  <c r="L51" i="2"/>
  <c r="N51" i="2"/>
  <c r="O51" i="2"/>
  <c r="P51" i="2"/>
  <c r="Q51" i="2"/>
  <c r="R51" i="2"/>
  <c r="S51" i="2"/>
  <c r="T51" i="2"/>
  <c r="U51" i="2"/>
  <c r="W51" i="2"/>
  <c r="X51" i="2"/>
  <c r="Y51" i="2"/>
  <c r="Z51" i="2"/>
  <c r="AA51" i="2"/>
  <c r="AC51" i="2"/>
  <c r="AD51" i="2"/>
  <c r="AE51" i="2"/>
  <c r="AP51" i="2" s="1"/>
  <c r="AF51" i="2"/>
  <c r="AG51" i="2"/>
  <c r="AH51" i="2"/>
  <c r="AI51" i="2"/>
  <c r="AJ51" i="2"/>
  <c r="AK51" i="2"/>
  <c r="AL51" i="2"/>
  <c r="AM51" i="2"/>
  <c r="AN51" i="2"/>
  <c r="C52" i="2"/>
  <c r="D52" i="2"/>
  <c r="E52" i="2"/>
  <c r="F52" i="2"/>
  <c r="G52" i="2"/>
  <c r="H52" i="2"/>
  <c r="I52" i="2"/>
  <c r="J52" i="2"/>
  <c r="K52" i="2"/>
  <c r="L52" i="2"/>
  <c r="N52" i="2"/>
  <c r="O52" i="2"/>
  <c r="P52" i="2"/>
  <c r="Q52" i="2"/>
  <c r="R52" i="2"/>
  <c r="S52" i="2"/>
  <c r="T52" i="2"/>
  <c r="U52" i="2"/>
  <c r="W52" i="2"/>
  <c r="X52" i="2"/>
  <c r="Y52" i="2"/>
  <c r="Z52" i="2"/>
  <c r="AA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C53" i="2"/>
  <c r="D53" i="2"/>
  <c r="E53" i="2"/>
  <c r="F53" i="2"/>
  <c r="G53" i="2"/>
  <c r="H53" i="2"/>
  <c r="I53" i="2"/>
  <c r="J53" i="2"/>
  <c r="K53" i="2"/>
  <c r="L53" i="2"/>
  <c r="N53" i="2"/>
  <c r="O53" i="2"/>
  <c r="P53" i="2"/>
  <c r="Q53" i="2"/>
  <c r="R53" i="2"/>
  <c r="S53" i="2"/>
  <c r="T53" i="2"/>
  <c r="U53" i="2"/>
  <c r="W53" i="2"/>
  <c r="X53" i="2"/>
  <c r="Y53" i="2"/>
  <c r="Z53" i="2"/>
  <c r="AA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M9" i="2"/>
  <c r="AP9" i="2" s="1"/>
  <c r="AL9" i="2"/>
  <c r="AN9" i="2"/>
  <c r="AK9" i="2"/>
  <c r="AI9" i="2"/>
  <c r="AJ9" i="2"/>
  <c r="C9" i="2"/>
  <c r="AH9" i="2"/>
  <c r="AG9" i="2"/>
  <c r="AF9" i="2"/>
  <c r="U9" i="2"/>
  <c r="AE9" i="2"/>
  <c r="AD9" i="2"/>
  <c r="AC9" i="2"/>
  <c r="AA9" i="2"/>
  <c r="Z9" i="2"/>
  <c r="X9" i="2"/>
  <c r="W9" i="2"/>
  <c r="T9" i="2"/>
  <c r="S9" i="2"/>
  <c r="R9" i="2"/>
  <c r="Q9" i="2"/>
  <c r="P9" i="2"/>
  <c r="L9" i="2"/>
  <c r="O9" i="2"/>
  <c r="N9" i="2"/>
  <c r="K9" i="2"/>
  <c r="J9" i="2"/>
  <c r="AO69" i="1"/>
  <c r="AO68" i="1"/>
  <c r="AO67" i="1"/>
  <c r="AO66" i="1"/>
  <c r="AN69" i="1"/>
  <c r="AN68" i="1"/>
  <c r="AN67" i="1"/>
  <c r="AN70" i="1"/>
  <c r="AN66" i="1"/>
  <c r="AM68" i="1"/>
  <c r="AM67" i="1"/>
  <c r="AM66" i="1"/>
  <c r="AK66" i="1"/>
  <c r="AK69" i="1"/>
  <c r="AK68" i="1"/>
  <c r="AK67" i="1"/>
  <c r="AJ68" i="1"/>
  <c r="AJ67" i="1"/>
  <c r="AJ66" i="1"/>
  <c r="AJ69" i="1"/>
  <c r="AI69" i="1"/>
  <c r="AI68" i="1"/>
  <c r="AI70" i="1"/>
  <c r="AI67" i="1"/>
  <c r="AI66" i="1"/>
  <c r="AH66" i="1"/>
  <c r="AH67" i="1"/>
  <c r="AH68" i="1"/>
  <c r="AH69" i="1"/>
  <c r="AG67" i="1"/>
  <c r="AG68" i="1"/>
  <c r="AG69" i="1"/>
  <c r="AF68" i="1"/>
  <c r="AF67" i="1"/>
  <c r="AF66" i="1"/>
  <c r="AF69" i="1"/>
  <c r="AF70" i="1"/>
  <c r="AE68" i="1"/>
  <c r="AE67" i="1"/>
  <c r="AE66" i="1"/>
  <c r="AD69" i="1"/>
  <c r="AD68" i="1"/>
  <c r="AD67" i="1"/>
  <c r="AD66" i="1"/>
  <c r="AA67" i="1"/>
  <c r="AA68" i="1"/>
  <c r="AA66" i="1"/>
  <c r="Z70" i="1"/>
  <c r="Z69" i="1"/>
  <c r="Z68" i="1"/>
  <c r="Z67" i="1"/>
  <c r="Z66" i="1"/>
  <c r="Z71" i="1"/>
  <c r="Z72" i="1"/>
  <c r="Y67" i="1"/>
  <c r="Y66" i="1"/>
  <c r="Y68" i="1"/>
  <c r="Y69" i="1"/>
  <c r="X69" i="1"/>
  <c r="X68" i="1"/>
  <c r="X67" i="1"/>
  <c r="X70" i="1"/>
  <c r="X71" i="1"/>
  <c r="W69" i="1"/>
  <c r="W68" i="1"/>
  <c r="W67" i="1"/>
  <c r="W66" i="1"/>
  <c r="U66" i="1"/>
  <c r="U67" i="1"/>
  <c r="U68" i="1"/>
  <c r="U69" i="1"/>
  <c r="T69" i="1"/>
  <c r="T68" i="1"/>
  <c r="T67" i="1"/>
  <c r="T66" i="1"/>
  <c r="S69" i="1"/>
  <c r="S70" i="1"/>
  <c r="S68" i="1"/>
  <c r="S67" i="1"/>
  <c r="S66" i="1"/>
  <c r="R69" i="1"/>
  <c r="R68" i="1"/>
  <c r="R70" i="1"/>
  <c r="R67" i="1"/>
  <c r="R66" i="1"/>
  <c r="Q69" i="1"/>
  <c r="Q68" i="1"/>
  <c r="Q67" i="1"/>
  <c r="Q66" i="1"/>
  <c r="P69" i="1"/>
  <c r="P68" i="1"/>
  <c r="P67" i="1"/>
  <c r="P66" i="1"/>
  <c r="O70" i="1"/>
  <c r="O69" i="1"/>
  <c r="O68" i="1"/>
  <c r="O67" i="1"/>
  <c r="O71" i="1"/>
  <c r="O66" i="1"/>
  <c r="L68" i="1"/>
  <c r="L69" i="1"/>
  <c r="L67" i="1"/>
  <c r="L66" i="1"/>
  <c r="J69" i="1"/>
  <c r="K69" i="1"/>
  <c r="K70" i="1"/>
  <c r="K68" i="1"/>
  <c r="K67" i="1"/>
  <c r="K66" i="1"/>
  <c r="J68" i="1"/>
  <c r="J67" i="1"/>
  <c r="J66" i="1"/>
  <c r="AS13" i="23" l="1"/>
  <c r="AS48" i="23"/>
  <c r="AS31" i="23"/>
  <c r="AS16" i="23"/>
  <c r="AS41" i="23"/>
  <c r="AU20" i="23"/>
  <c r="AS35" i="23"/>
  <c r="AU26" i="23"/>
  <c r="M53" i="2"/>
  <c r="AS12" i="23"/>
  <c r="AU16" i="23"/>
  <c r="AU15" i="23"/>
  <c r="AS42" i="23"/>
  <c r="AS14" i="23"/>
  <c r="AS43" i="23"/>
  <c r="AS18" i="23"/>
  <c r="AU10" i="23"/>
  <c r="AS50" i="23"/>
  <c r="AS23" i="23"/>
  <c r="AP40" i="2"/>
  <c r="AR40" i="2" s="1"/>
  <c r="AP32" i="2"/>
  <c r="AR32" i="2" s="1"/>
  <c r="V29" i="2"/>
  <c r="AP49" i="2"/>
  <c r="M49" i="2"/>
  <c r="AB46" i="2"/>
  <c r="V46" i="2"/>
  <c r="V43" i="2"/>
  <c r="AQ43" i="2" s="1"/>
  <c r="AP41" i="2"/>
  <c r="AR41" i="2" s="1"/>
  <c r="M41" i="2"/>
  <c r="AB38" i="2"/>
  <c r="V38" i="2"/>
  <c r="AP33" i="2"/>
  <c r="AR33" i="2" s="1"/>
  <c r="M33" i="2"/>
  <c r="AB30" i="2"/>
  <c r="V30" i="2"/>
  <c r="AB22" i="2"/>
  <c r="V22" i="2"/>
  <c r="AP20" i="2"/>
  <c r="AR20" i="2" s="1"/>
  <c r="M19" i="2"/>
  <c r="AB14" i="2"/>
  <c r="V14" i="2"/>
  <c r="AP12" i="2"/>
  <c r="AR12" i="2" s="1"/>
  <c r="V11" i="2"/>
  <c r="M11" i="2"/>
  <c r="AQ11" i="2" s="1"/>
  <c r="AB51" i="2"/>
  <c r="V51" i="2"/>
  <c r="AQ51" i="2" s="1"/>
  <c r="AP46" i="2"/>
  <c r="M46" i="2"/>
  <c r="AB43" i="2"/>
  <c r="V40" i="2"/>
  <c r="AP38" i="2"/>
  <c r="M38" i="2"/>
  <c r="AQ38" i="2" s="1"/>
  <c r="AB35" i="2"/>
  <c r="V35" i="2"/>
  <c r="AQ35" i="2" s="1"/>
  <c r="AP30" i="2"/>
  <c r="M30" i="2"/>
  <c r="AB27" i="2"/>
  <c r="V27" i="2"/>
  <c r="AP25" i="2"/>
  <c r="V24" i="2"/>
  <c r="M24" i="2"/>
  <c r="AB19" i="2"/>
  <c r="V19" i="2"/>
  <c r="AP17" i="2"/>
  <c r="M16" i="2"/>
  <c r="AB11" i="2"/>
  <c r="M27" i="2"/>
  <c r="AQ27" i="2" s="1"/>
  <c r="V53" i="2"/>
  <c r="V50" i="2"/>
  <c r="M40" i="2"/>
  <c r="V37" i="2"/>
  <c r="V34" i="2"/>
  <c r="M32" i="2"/>
  <c r="AB29" i="2"/>
  <c r="V21" i="2"/>
  <c r="AP19" i="2"/>
  <c r="AP53" i="2"/>
  <c r="AR53" i="2" s="1"/>
  <c r="V42" i="2"/>
  <c r="AB34" i="2"/>
  <c r="AP29" i="2"/>
  <c r="AR29" i="2" s="1"/>
  <c r="M29" i="2"/>
  <c r="AB26" i="2"/>
  <c r="V18" i="2"/>
  <c r="M52" i="2"/>
  <c r="AP50" i="2"/>
  <c r="M50" i="2"/>
  <c r="AB47" i="2"/>
  <c r="V47" i="2"/>
  <c r="AP42" i="2"/>
  <c r="M42" i="2"/>
  <c r="AQ42" i="2" s="1"/>
  <c r="AB39" i="2"/>
  <c r="V39" i="2"/>
  <c r="AP34" i="2"/>
  <c r="M34" i="2"/>
  <c r="AQ34" i="2" s="1"/>
  <c r="AB31" i="2"/>
  <c r="V31" i="2"/>
  <c r="M26" i="2"/>
  <c r="AB23" i="2"/>
  <c r="V23" i="2"/>
  <c r="AP21" i="2"/>
  <c r="AR21" i="2" s="1"/>
  <c r="M20" i="2"/>
  <c r="AB15" i="2"/>
  <c r="V15" i="2"/>
  <c r="AP13" i="2"/>
  <c r="M12" i="2"/>
  <c r="AP48" i="2"/>
  <c r="AR48" i="2" s="1"/>
  <c r="AB45" i="2"/>
  <c r="AB37" i="2"/>
  <c r="M18" i="2"/>
  <c r="V13" i="2"/>
  <c r="AQ13" i="2" s="1"/>
  <c r="AP11" i="2"/>
  <c r="M10" i="2"/>
  <c r="AQ10" i="2" s="1"/>
  <c r="M45" i="2"/>
  <c r="AP37" i="2"/>
  <c r="AR37" i="2" s="1"/>
  <c r="M37" i="2"/>
  <c r="V26" i="2"/>
  <c r="AP24" i="2"/>
  <c r="AR24" i="2" s="1"/>
  <c r="AB10" i="2"/>
  <c r="AB52" i="2"/>
  <c r="V52" i="2"/>
  <c r="AP47" i="2"/>
  <c r="M47" i="2"/>
  <c r="AQ47" i="2" s="1"/>
  <c r="AB44" i="2"/>
  <c r="V44" i="2"/>
  <c r="V41" i="2"/>
  <c r="AP39" i="2"/>
  <c r="AR39" i="2" s="1"/>
  <c r="M39" i="2"/>
  <c r="AB36" i="2"/>
  <c r="V36" i="2"/>
  <c r="AP31" i="2"/>
  <c r="M31" i="2"/>
  <c r="AQ31" i="2" s="1"/>
  <c r="AB28" i="2"/>
  <c r="V28" i="2"/>
  <c r="AP26" i="2"/>
  <c r="M25" i="2"/>
  <c r="M23" i="2"/>
  <c r="AB20" i="2"/>
  <c r="V20" i="2"/>
  <c r="AP18" i="2"/>
  <c r="AR18" i="2" s="1"/>
  <c r="M17" i="2"/>
  <c r="AB12" i="2"/>
  <c r="V12" i="2"/>
  <c r="AP10" i="2"/>
  <c r="M48" i="2"/>
  <c r="V45" i="2"/>
  <c r="AB21" i="2"/>
  <c r="AB13" i="2"/>
  <c r="AB50" i="2"/>
  <c r="AB42" i="2"/>
  <c r="AB18" i="2"/>
  <c r="AP16" i="2"/>
  <c r="AR16" i="2" s="1"/>
  <c r="M15" i="2"/>
  <c r="V10" i="2"/>
  <c r="AP52" i="2"/>
  <c r="AR52" i="2" s="1"/>
  <c r="AB49" i="2"/>
  <c r="V49" i="2"/>
  <c r="AP44" i="2"/>
  <c r="AR44" i="2" s="1"/>
  <c r="M44" i="2"/>
  <c r="AB41" i="2"/>
  <c r="AP36" i="2"/>
  <c r="AR36" i="2" s="1"/>
  <c r="M36" i="2"/>
  <c r="AB33" i="2"/>
  <c r="V33" i="2"/>
  <c r="AP28" i="2"/>
  <c r="AR28" i="2" s="1"/>
  <c r="M28" i="2"/>
  <c r="AB25" i="2"/>
  <c r="V25" i="2"/>
  <c r="AP23" i="2"/>
  <c r="AR23" i="2" s="1"/>
  <c r="M22" i="2"/>
  <c r="AB17" i="2"/>
  <c r="V17" i="2"/>
  <c r="AP15" i="2"/>
  <c r="AR15" i="2" s="1"/>
  <c r="M14" i="2"/>
  <c r="AQ14" i="2" s="1"/>
  <c r="AP45" i="2"/>
  <c r="AU45" i="23"/>
  <c r="AU47" i="23"/>
  <c r="AU19" i="23"/>
  <c r="AU33" i="23"/>
  <c r="AR51" i="2"/>
  <c r="AR43" i="2"/>
  <c r="AR35" i="2"/>
  <c r="AR27" i="2"/>
  <c r="AR46" i="2"/>
  <c r="AR30" i="2"/>
  <c r="AR26" i="2"/>
  <c r="AR22" i="2"/>
  <c r="AR14" i="2"/>
  <c r="AR13" i="2"/>
  <c r="O60" i="23"/>
  <c r="O58" i="23"/>
  <c r="E39" i="9" s="1"/>
  <c r="E60" i="23"/>
  <c r="E58" i="23"/>
  <c r="E29" i="9" s="1"/>
  <c r="AU37" i="23"/>
  <c r="F58" i="23"/>
  <c r="E30" i="9" s="1"/>
  <c r="F60" i="23"/>
  <c r="AS49" i="23"/>
  <c r="AU25" i="23"/>
  <c r="L58" i="23"/>
  <c r="E36" i="9" s="1"/>
  <c r="L60" i="23"/>
  <c r="AU23" i="23"/>
  <c r="AU50" i="23"/>
  <c r="AU27" i="23"/>
  <c r="AU43" i="23"/>
  <c r="AS34" i="23"/>
  <c r="AS51" i="23"/>
  <c r="M58" i="23"/>
  <c r="E37" i="9" s="1"/>
  <c r="M60" i="23"/>
  <c r="AS26" i="23"/>
  <c r="AS47" i="23"/>
  <c r="AU21" i="23"/>
  <c r="G58" i="23"/>
  <c r="E31" i="9" s="1"/>
  <c r="G60" i="23"/>
  <c r="AS37" i="23"/>
  <c r="AU14" i="23"/>
  <c r="C58" i="23"/>
  <c r="E27" i="9" s="1"/>
  <c r="C60" i="23"/>
  <c r="AU8" i="23"/>
  <c r="AU35" i="23"/>
  <c r="H58" i="23"/>
  <c r="E32" i="9" s="1"/>
  <c r="H60" i="23"/>
  <c r="AS25" i="23"/>
  <c r="J58" i="23"/>
  <c r="J60" i="23"/>
  <c r="AU39" i="23"/>
  <c r="AU29" i="23"/>
  <c r="AU41" i="23"/>
  <c r="AS44" i="23"/>
  <c r="AU44" i="23"/>
  <c r="AU53" i="23"/>
  <c r="AS53" i="23"/>
  <c r="AU52" i="23"/>
  <c r="AS52" i="23"/>
  <c r="AU32" i="23"/>
  <c r="AS32" i="23"/>
  <c r="AS36" i="23"/>
  <c r="AU36" i="23"/>
  <c r="AU48" i="23"/>
  <c r="AS40" i="23"/>
  <c r="AU40" i="23"/>
  <c r="AU46" i="23"/>
  <c r="AS46" i="23"/>
  <c r="AS22" i="23"/>
  <c r="AU22" i="23"/>
  <c r="AU30" i="23"/>
  <c r="AS30" i="23"/>
  <c r="AU38" i="23"/>
  <c r="AS38" i="23"/>
  <c r="AS28" i="23"/>
  <c r="AU28" i="23"/>
  <c r="AU31" i="23"/>
  <c r="AU49" i="23"/>
  <c r="AU24" i="23"/>
  <c r="AS24" i="23"/>
  <c r="AU51" i="23"/>
  <c r="AN74" i="22"/>
  <c r="AE74" i="22"/>
  <c r="AF74" i="22"/>
  <c r="V74" i="22"/>
  <c r="H74" i="22"/>
  <c r="W74" i="22"/>
  <c r="I74" i="22"/>
  <c r="F22" i="24"/>
  <c r="H22" i="24" s="1"/>
  <c r="F30" i="24"/>
  <c r="H30" i="24" s="1"/>
  <c r="F18" i="24"/>
  <c r="H18" i="24" s="1"/>
  <c r="F26" i="24"/>
  <c r="H26" i="24" s="1"/>
  <c r="F23" i="24"/>
  <c r="H23" i="24" s="1"/>
  <c r="F19" i="24"/>
  <c r="H19" i="24" s="1"/>
  <c r="S74" i="22"/>
  <c r="AA74" i="22"/>
  <c r="AJ74" i="22"/>
  <c r="C74" i="22"/>
  <c r="M74" i="22"/>
  <c r="F33" i="24"/>
  <c r="H33" i="24" s="1"/>
  <c r="AB9" i="23"/>
  <c r="F34" i="24"/>
  <c r="H34" i="24" s="1"/>
  <c r="F20" i="24"/>
  <c r="H20" i="24" s="1"/>
  <c r="F38" i="24"/>
  <c r="H38" i="24" s="1"/>
  <c r="X74" i="22"/>
  <c r="AG74" i="22"/>
  <c r="AP74" i="22"/>
  <c r="J74" i="22"/>
  <c r="T74" i="22"/>
  <c r="AC74" i="22"/>
  <c r="AL74" i="22"/>
  <c r="F74" i="22"/>
  <c r="N74" i="22"/>
  <c r="F5" i="24"/>
  <c r="H5" i="24" s="1"/>
  <c r="F27" i="24"/>
  <c r="H27" i="24" s="1"/>
  <c r="AO74" i="22"/>
  <c r="Y74" i="22"/>
  <c r="AH74" i="22"/>
  <c r="K74" i="22"/>
  <c r="U74" i="22"/>
  <c r="AD74" i="22"/>
  <c r="AM74" i="22"/>
  <c r="G74" i="22"/>
  <c r="O74" i="22"/>
  <c r="R74" i="22"/>
  <c r="Z74" i="22"/>
  <c r="AI74" i="22"/>
  <c r="L74" i="22"/>
  <c r="F37" i="24"/>
  <c r="H37" i="24" s="1"/>
  <c r="AT58" i="23"/>
  <c r="F35" i="24"/>
  <c r="H35" i="24" s="1"/>
  <c r="F15" i="24"/>
  <c r="H15" i="24" s="1"/>
  <c r="AQ9" i="23"/>
  <c r="P9" i="23"/>
  <c r="AK9" i="23"/>
  <c r="D74" i="22"/>
  <c r="E74" i="22"/>
  <c r="AB53" i="2"/>
  <c r="Y9" i="2"/>
  <c r="AR8" i="2"/>
  <c r="AQ8" i="2"/>
  <c r="AP57" i="2"/>
  <c r="AR57" i="2" s="1"/>
  <c r="AB57" i="2"/>
  <c r="V57" i="2"/>
  <c r="M57" i="2"/>
  <c r="AP8" i="2"/>
  <c r="AB8" i="2"/>
  <c r="V8" i="2"/>
  <c r="M8" i="2"/>
  <c r="D89" i="1"/>
  <c r="E89" i="1"/>
  <c r="F89" i="1"/>
  <c r="G89" i="1"/>
  <c r="H89" i="1"/>
  <c r="I89" i="1"/>
  <c r="J89" i="1"/>
  <c r="K89" i="1"/>
  <c r="L89" i="1"/>
  <c r="L60" i="2" s="1"/>
  <c r="N89" i="1"/>
  <c r="N58" i="2" s="1"/>
  <c r="O89" i="1"/>
  <c r="P89" i="1"/>
  <c r="P58" i="2" s="1"/>
  <c r="Q89" i="1"/>
  <c r="Q58" i="2" s="1"/>
  <c r="R89" i="1"/>
  <c r="R58" i="2" s="1"/>
  <c r="S89" i="1"/>
  <c r="S58" i="2" s="1"/>
  <c r="T89" i="1"/>
  <c r="U89" i="1"/>
  <c r="W89" i="1"/>
  <c r="X89" i="1"/>
  <c r="Y89" i="1"/>
  <c r="Z89" i="1"/>
  <c r="Z58" i="2" s="1"/>
  <c r="AA89" i="1"/>
  <c r="AA58" i="2" s="1"/>
  <c r="AC89" i="1"/>
  <c r="AD89" i="1"/>
  <c r="AD60" i="2" s="1"/>
  <c r="AE89" i="1"/>
  <c r="AF89" i="1"/>
  <c r="AG89" i="1"/>
  <c r="AG60" i="2" s="1"/>
  <c r="AH89" i="1"/>
  <c r="AH60" i="2" s="1"/>
  <c r="AI89" i="1"/>
  <c r="AI60" i="2" s="1"/>
  <c r="AJ89" i="1"/>
  <c r="AJ60" i="2" s="1"/>
  <c r="AK89" i="1"/>
  <c r="AK60" i="2" s="1"/>
  <c r="AL89" i="1"/>
  <c r="AL60" i="2" s="1"/>
  <c r="AM89" i="1"/>
  <c r="AM60" i="2" s="1"/>
  <c r="AN89" i="1"/>
  <c r="AO89" i="1"/>
  <c r="AO60" i="2" s="1"/>
  <c r="AM74" i="1"/>
  <c r="AN74" i="1"/>
  <c r="F8" i="1"/>
  <c r="AE60" i="2" l="1"/>
  <c r="AE58" i="2"/>
  <c r="AF60" i="2"/>
  <c r="AF58" i="2"/>
  <c r="F6" i="24"/>
  <c r="H6" i="24" s="1"/>
  <c r="F14" i="24"/>
  <c r="H14" i="24" s="1"/>
  <c r="F11" i="24"/>
  <c r="H11" i="24" s="1"/>
  <c r="E34" i="9"/>
  <c r="F13" i="24"/>
  <c r="H13" i="24" s="1"/>
  <c r="AQ44" i="2"/>
  <c r="AQ39" i="2"/>
  <c r="AQ21" i="2"/>
  <c r="AQ12" i="2"/>
  <c r="AQ26" i="2"/>
  <c r="AQ29" i="2"/>
  <c r="AQ32" i="2"/>
  <c r="AQ15" i="2"/>
  <c r="AQ48" i="2"/>
  <c r="AR31" i="2"/>
  <c r="AQ20" i="2"/>
  <c r="AR50" i="2"/>
  <c r="AR47" i="2"/>
  <c r="AQ45" i="2"/>
  <c r="AQ52" i="2"/>
  <c r="AR19" i="2"/>
  <c r="AQ24" i="2"/>
  <c r="AQ41" i="2"/>
  <c r="AQ23" i="2"/>
  <c r="AR34" i="2"/>
  <c r="AQ18" i="2"/>
  <c r="AQ16" i="2"/>
  <c r="AQ33" i="2"/>
  <c r="AQ28" i="2"/>
  <c r="AQ25" i="2"/>
  <c r="AR11" i="2"/>
  <c r="AR25" i="2"/>
  <c r="AR38" i="2"/>
  <c r="AQ17" i="2"/>
  <c r="AR17" i="2"/>
  <c r="AQ30" i="2"/>
  <c r="AQ46" i="2"/>
  <c r="AQ49" i="2"/>
  <c r="AR10" i="2"/>
  <c r="AR42" i="2"/>
  <c r="AQ22" i="2"/>
  <c r="AQ36" i="2"/>
  <c r="AQ37" i="2"/>
  <c r="AQ50" i="2"/>
  <c r="AQ40" i="2"/>
  <c r="AQ19" i="2"/>
  <c r="AR49" i="2"/>
  <c r="AR45" i="2"/>
  <c r="AC58" i="2"/>
  <c r="AC60" i="2"/>
  <c r="AN60" i="2"/>
  <c r="Y58" i="2"/>
  <c r="Y60" i="2"/>
  <c r="X60" i="2"/>
  <c r="X58" i="2"/>
  <c r="W58" i="2"/>
  <c r="W60" i="2"/>
  <c r="O58" i="2"/>
  <c r="O60" i="2"/>
  <c r="U60" i="2"/>
  <c r="U58" i="2"/>
  <c r="T58" i="2"/>
  <c r="T60" i="2"/>
  <c r="K60" i="2"/>
  <c r="K58" i="2"/>
  <c r="F16" i="24"/>
  <c r="H16" i="24" s="1"/>
  <c r="C35" i="24"/>
  <c r="T59" i="23"/>
  <c r="M59" i="23"/>
  <c r="W59" i="23"/>
  <c r="AF59" i="23"/>
  <c r="AI59" i="23"/>
  <c r="C17" i="24"/>
  <c r="AO59" i="23"/>
  <c r="C33" i="24"/>
  <c r="J59" i="23"/>
  <c r="D59" i="23"/>
  <c r="U59" i="23"/>
  <c r="E59" i="23"/>
  <c r="AA59" i="23"/>
  <c r="AL59" i="23"/>
  <c r="AC59" i="23"/>
  <c r="C40" i="24"/>
  <c r="C19" i="24"/>
  <c r="C12" i="24"/>
  <c r="S59" i="23"/>
  <c r="X59" i="23"/>
  <c r="AN59" i="23"/>
  <c r="AM59" i="23"/>
  <c r="F36" i="24"/>
  <c r="H36" i="24" s="1"/>
  <c r="G59" i="23"/>
  <c r="F8" i="24"/>
  <c r="H8" i="24" s="1"/>
  <c r="C41" i="24"/>
  <c r="AP59" i="23"/>
  <c r="F39" i="24"/>
  <c r="H39" i="24" s="1"/>
  <c r="AG59" i="23"/>
  <c r="F31" i="24"/>
  <c r="H31" i="24" s="1"/>
  <c r="O59" i="23"/>
  <c r="AJ59" i="23"/>
  <c r="F59" i="23"/>
  <c r="F7" i="24"/>
  <c r="H7" i="24" s="1"/>
  <c r="AH59" i="23"/>
  <c r="F32" i="24"/>
  <c r="H32" i="24" s="1"/>
  <c r="Y59" i="23"/>
  <c r="F24" i="24"/>
  <c r="H24" i="24" s="1"/>
  <c r="AB58" i="23"/>
  <c r="K59" i="23"/>
  <c r="F12" i="24"/>
  <c r="H12" i="24" s="1"/>
  <c r="C32" i="24"/>
  <c r="C9" i="24"/>
  <c r="R59" i="23"/>
  <c r="F17" i="24"/>
  <c r="H17" i="24" s="1"/>
  <c r="C25" i="24"/>
  <c r="N59" i="23"/>
  <c r="AE59" i="23"/>
  <c r="F29" i="24"/>
  <c r="H29" i="24" s="1"/>
  <c r="Z59" i="23"/>
  <c r="F25" i="24"/>
  <c r="H25" i="24" s="1"/>
  <c r="C59" i="23"/>
  <c r="F4" i="24"/>
  <c r="H4" i="24" s="1"/>
  <c r="L59" i="23"/>
  <c r="AD59" i="23"/>
  <c r="F28" i="24"/>
  <c r="H28" i="24" s="1"/>
  <c r="I59" i="23"/>
  <c r="F10" i="24"/>
  <c r="H10" i="24" s="1"/>
  <c r="H59" i="23"/>
  <c r="F9" i="24"/>
  <c r="H9" i="24" s="1"/>
  <c r="V59" i="23"/>
  <c r="F21" i="24"/>
  <c r="H21" i="24" s="1"/>
  <c r="C26" i="24"/>
  <c r="AU9" i="23"/>
  <c r="C4" i="24" s="1"/>
  <c r="AK58" i="23"/>
  <c r="AK59" i="23" s="1"/>
  <c r="C6" i="24"/>
  <c r="AQ58" i="23"/>
  <c r="AQ59" i="23" s="1"/>
  <c r="P58" i="23"/>
  <c r="P59" i="23" s="1"/>
  <c r="C7" i="24"/>
  <c r="AR9" i="23"/>
  <c r="C11" i="24"/>
  <c r="C39" i="24"/>
  <c r="C16" i="24"/>
  <c r="AR60" i="23"/>
  <c r="P60" i="23"/>
  <c r="C42" i="24"/>
  <c r="C5" i="24"/>
  <c r="C21" i="24"/>
  <c r="C38" i="24"/>
  <c r="C13" i="24"/>
  <c r="C10" i="24"/>
  <c r="C14" i="24"/>
  <c r="AS9" i="23"/>
  <c r="C44" i="24"/>
  <c r="C28" i="24"/>
  <c r="C48" i="24"/>
  <c r="C8" i="24"/>
  <c r="C46" i="24"/>
  <c r="C31" i="24"/>
  <c r="C15" i="24"/>
  <c r="C30" i="24"/>
  <c r="C47" i="24"/>
  <c r="C23" i="24"/>
  <c r="C18" i="24"/>
  <c r="C37" i="24"/>
  <c r="C43" i="24"/>
  <c r="C27" i="24"/>
  <c r="C45" i="24"/>
  <c r="C29" i="24"/>
  <c r="AQ60" i="23"/>
  <c r="AB60" i="23"/>
  <c r="AS60" i="23"/>
  <c r="C24" i="24"/>
  <c r="C36" i="24"/>
  <c r="C34" i="24"/>
  <c r="C22" i="24"/>
  <c r="AK60" i="23"/>
  <c r="C20" i="24"/>
  <c r="AQ53" i="2"/>
  <c r="Z60" i="2"/>
  <c r="L58" i="2"/>
  <c r="Y74" i="1"/>
  <c r="AR60" i="2" l="1"/>
  <c r="D39" i="9"/>
  <c r="F39" i="5"/>
  <c r="H39" i="5" s="1"/>
  <c r="AO59" i="2"/>
  <c r="L59" i="2"/>
  <c r="D13" i="9"/>
  <c r="F13" i="5"/>
  <c r="H13" i="5" s="1"/>
  <c r="D12" i="9"/>
  <c r="F12" i="5"/>
  <c r="H12" i="5" s="1"/>
  <c r="K59" i="2"/>
  <c r="C49" i="24"/>
  <c r="L14" i="24"/>
  <c r="L13" i="24" s="1"/>
  <c r="AR59" i="23"/>
  <c r="AS59" i="23"/>
  <c r="AU60" i="23"/>
  <c r="AB59" i="23"/>
  <c r="AU58" i="23"/>
  <c r="AU59" i="23" s="1"/>
  <c r="L5" i="24" l="1"/>
  <c r="J5" i="9"/>
  <c r="L12" i="24"/>
  <c r="L11" i="24" s="1"/>
  <c r="L10" i="24" s="1"/>
  <c r="L9" i="24" s="1"/>
  <c r="L8" i="24" s="1"/>
  <c r="L7" i="24" s="1"/>
  <c r="AS10" i="2" l="1"/>
  <c r="AT10" i="2" s="1"/>
  <c r="AS11" i="2"/>
  <c r="AT11" i="2" s="1"/>
  <c r="AS12" i="2"/>
  <c r="AT12" i="2" s="1"/>
  <c r="AS13" i="2"/>
  <c r="AT13" i="2" s="1"/>
  <c r="AS14" i="2"/>
  <c r="AT14" i="2" s="1"/>
  <c r="AS15" i="2"/>
  <c r="AT15" i="2" s="1"/>
  <c r="AS16" i="2"/>
  <c r="AT16" i="2" s="1"/>
  <c r="AS17" i="2"/>
  <c r="AT17" i="2" s="1"/>
  <c r="AS18" i="2"/>
  <c r="AT18" i="2" s="1"/>
  <c r="AS19" i="2"/>
  <c r="AT19" i="2" s="1"/>
  <c r="AS20" i="2"/>
  <c r="AT20" i="2" s="1"/>
  <c r="AS21" i="2"/>
  <c r="AT21" i="2" s="1"/>
  <c r="AS22" i="2"/>
  <c r="AT22" i="2" s="1"/>
  <c r="AS23" i="2"/>
  <c r="AT23" i="2" s="1"/>
  <c r="AS24" i="2"/>
  <c r="AT24" i="2" s="1"/>
  <c r="AS25" i="2"/>
  <c r="AT25" i="2" s="1"/>
  <c r="AS26" i="2"/>
  <c r="AT26" i="2" s="1"/>
  <c r="AS27" i="2"/>
  <c r="AT27" i="2" s="1"/>
  <c r="AS28" i="2"/>
  <c r="AT28" i="2" s="1"/>
  <c r="AS29" i="2"/>
  <c r="AT29" i="2" s="1"/>
  <c r="AS30" i="2"/>
  <c r="AT30" i="2" s="1"/>
  <c r="AS31" i="2"/>
  <c r="AT31" i="2" s="1"/>
  <c r="AS32" i="2"/>
  <c r="AT32" i="2" s="1"/>
  <c r="AS33" i="2"/>
  <c r="AT33" i="2" s="1"/>
  <c r="AS34" i="2"/>
  <c r="AT34" i="2" s="1"/>
  <c r="AS35" i="2"/>
  <c r="AT35" i="2" s="1"/>
  <c r="AS36" i="2"/>
  <c r="AT36" i="2" s="1"/>
  <c r="AS37" i="2"/>
  <c r="AT37" i="2" s="1"/>
  <c r="AS38" i="2"/>
  <c r="AT38" i="2" s="1"/>
  <c r="AS39" i="2"/>
  <c r="AT39" i="2" s="1"/>
  <c r="AS40" i="2"/>
  <c r="AT40" i="2" s="1"/>
  <c r="AS41" i="2"/>
  <c r="AT41" i="2" s="1"/>
  <c r="AS42" i="2"/>
  <c r="AT42" i="2" s="1"/>
  <c r="AS43" i="2"/>
  <c r="AT43" i="2" s="1"/>
  <c r="AS44" i="2"/>
  <c r="AT44" i="2" s="1"/>
  <c r="AS45" i="2"/>
  <c r="AT45" i="2" s="1"/>
  <c r="AS46" i="2"/>
  <c r="AT46" i="2" s="1"/>
  <c r="AS47" i="2"/>
  <c r="AT47" i="2" s="1"/>
  <c r="AS48" i="2"/>
  <c r="AT48" i="2" s="1"/>
  <c r="AS49" i="2"/>
  <c r="AT49" i="2" s="1"/>
  <c r="AS50" i="2"/>
  <c r="AT50" i="2" s="1"/>
  <c r="AS51" i="2"/>
  <c r="AT51" i="2" s="1"/>
  <c r="AT52" i="2"/>
  <c r="AS53" i="2"/>
  <c r="AT53" i="2" s="1"/>
  <c r="AS9" i="2"/>
  <c r="D9" i="2"/>
  <c r="I9" i="2"/>
  <c r="G9" i="2"/>
  <c r="H9" i="2"/>
  <c r="F9" i="2"/>
  <c r="E9" i="2"/>
  <c r="AL67" i="1"/>
  <c r="AL66" i="1"/>
  <c r="AL69" i="1"/>
  <c r="AL68" i="1"/>
  <c r="AK70" i="1"/>
  <c r="AG66" i="1"/>
  <c r="AC68" i="1"/>
  <c r="AC67" i="1"/>
  <c r="X66" i="1"/>
  <c r="H70" i="1"/>
  <c r="I68" i="1"/>
  <c r="I67" i="1"/>
  <c r="H69" i="1"/>
  <c r="H68" i="1"/>
  <c r="H67" i="1"/>
  <c r="H66" i="1"/>
  <c r="G66" i="1"/>
  <c r="G67" i="1"/>
  <c r="G68" i="1"/>
  <c r="F66" i="1"/>
  <c r="F67" i="1"/>
  <c r="F68" i="1"/>
  <c r="E68" i="1"/>
  <c r="E67" i="1"/>
  <c r="D66" i="1"/>
  <c r="D67" i="1"/>
  <c r="D68" i="1"/>
  <c r="D69" i="1"/>
  <c r="D70" i="1"/>
  <c r="C69" i="1"/>
  <c r="C68" i="1"/>
  <c r="C67" i="1"/>
  <c r="C66" i="1"/>
  <c r="AD70" i="1"/>
  <c r="M9" i="2" l="1"/>
  <c r="P59" i="2"/>
  <c r="H58" i="2"/>
  <c r="D26" i="9"/>
  <c r="Q59" i="2"/>
  <c r="F58" i="2"/>
  <c r="D19" i="9"/>
  <c r="E58" i="2"/>
  <c r="D58" i="2"/>
  <c r="F21" i="5"/>
  <c r="H21" i="5" s="1"/>
  <c r="D30" i="9"/>
  <c r="J58" i="2"/>
  <c r="D20" i="9"/>
  <c r="I58" i="2"/>
  <c r="G58" i="2"/>
  <c r="AT8" i="2"/>
  <c r="AT57" i="2"/>
  <c r="R60" i="2"/>
  <c r="Q60" i="2"/>
  <c r="X59" i="2"/>
  <c r="Z59" i="2"/>
  <c r="X74" i="1"/>
  <c r="D24" i="9"/>
  <c r="F31" i="5"/>
  <c r="H31" i="5" s="1"/>
  <c r="S60" i="2"/>
  <c r="D28" i="9"/>
  <c r="F28" i="5"/>
  <c r="H28" i="5" s="1"/>
  <c r="AD59" i="2"/>
  <c r="D29" i="9"/>
  <c r="F29" i="5"/>
  <c r="H29" i="5" s="1"/>
  <c r="AE59" i="2"/>
  <c r="D22" i="9"/>
  <c r="F22" i="5"/>
  <c r="H22" i="5" s="1"/>
  <c r="W59" i="2"/>
  <c r="AA60" i="2"/>
  <c r="AJ59" i="2"/>
  <c r="D34" i="9"/>
  <c r="F34" i="5"/>
  <c r="H34" i="5" s="1"/>
  <c r="AH59" i="2"/>
  <c r="D32" i="9"/>
  <c r="F32" i="5"/>
  <c r="H32" i="5" s="1"/>
  <c r="P60" i="2"/>
  <c r="AN59" i="2"/>
  <c r="D37" i="9"/>
  <c r="AI59" i="2"/>
  <c r="D33" i="9"/>
  <c r="F33" i="5"/>
  <c r="H33" i="5" s="1"/>
  <c r="N60" i="2"/>
  <c r="AO74" i="1"/>
  <c r="AF59" i="2" l="1"/>
  <c r="F30" i="5"/>
  <c r="H30" i="5" s="1"/>
  <c r="AA59" i="2"/>
  <c r="F26" i="5"/>
  <c r="H26" i="5" s="1"/>
  <c r="U59" i="2"/>
  <c r="D21" i="9"/>
  <c r="F16" i="5"/>
  <c r="H16" i="5" s="1"/>
  <c r="D16" i="9"/>
  <c r="T59" i="2"/>
  <c r="S59" i="2"/>
  <c r="F20" i="5"/>
  <c r="H20" i="5" s="1"/>
  <c r="F19" i="5"/>
  <c r="H19" i="5" s="1"/>
  <c r="V60" i="2"/>
  <c r="D23" i="9"/>
  <c r="F25" i="5"/>
  <c r="H25" i="5" s="1"/>
  <c r="D25" i="9"/>
  <c r="F23" i="5"/>
  <c r="H23" i="5" s="1"/>
  <c r="D31" i="9"/>
  <c r="AB60" i="2"/>
  <c r="F17" i="5"/>
  <c r="H17" i="5" s="1"/>
  <c r="D17" i="9"/>
  <c r="Y59" i="2"/>
  <c r="F24" i="5"/>
  <c r="H24" i="5" s="1"/>
  <c r="AG59" i="2"/>
  <c r="AC59" i="2"/>
  <c r="D27" i="9"/>
  <c r="F27" i="5"/>
  <c r="H27" i="5" s="1"/>
  <c r="D36" i="9"/>
  <c r="F36" i="5"/>
  <c r="H36" i="5" s="1"/>
  <c r="AL59" i="2"/>
  <c r="F14" i="5"/>
  <c r="H14" i="5" s="1"/>
  <c r="D14" i="9"/>
  <c r="D15" i="9"/>
  <c r="F15" i="5"/>
  <c r="H15" i="5" s="1"/>
  <c r="O59" i="2"/>
  <c r="AK59" i="2"/>
  <c r="D35" i="9"/>
  <c r="F35" i="5"/>
  <c r="H35" i="5" s="1"/>
  <c r="R59" i="2"/>
  <c r="D18" i="9"/>
  <c r="F18" i="5"/>
  <c r="H18" i="5" s="1"/>
  <c r="F38" i="5"/>
  <c r="H38" i="5" s="1"/>
  <c r="D38" i="9"/>
  <c r="AM59" i="2"/>
  <c r="F37" i="5"/>
  <c r="H37" i="5" s="1"/>
  <c r="AP60" i="2"/>
  <c r="N59" i="2"/>
  <c r="AR9" i="2" l="1"/>
  <c r="AB9" i="2"/>
  <c r="V9" i="2"/>
  <c r="AC66" i="1"/>
  <c r="W70" i="1"/>
  <c r="I66" i="1"/>
  <c r="AD74" i="1" l="1"/>
  <c r="AA74" i="1"/>
  <c r="AT9" i="2" l="1"/>
  <c r="Q70" i="1"/>
  <c r="N66" i="1"/>
  <c r="N67" i="1"/>
  <c r="N68" i="1"/>
  <c r="N69" i="1"/>
  <c r="E66" i="1"/>
  <c r="AQ9" i="2" l="1"/>
  <c r="W74" i="1"/>
  <c r="Z74" i="1"/>
  <c r="AG74" i="1" l="1"/>
  <c r="C70" i="1"/>
  <c r="S74" i="1" l="1"/>
  <c r="L74" i="1"/>
  <c r="AL74" i="1"/>
  <c r="Q74" i="1"/>
  <c r="AF74" i="1"/>
  <c r="T74" i="1"/>
  <c r="AH74" i="1"/>
  <c r="P74" i="1"/>
  <c r="N74" i="1"/>
  <c r="AE74" i="1"/>
  <c r="K74" i="1"/>
  <c r="R74" i="1"/>
  <c r="AK74" i="1"/>
  <c r="B4" i="5"/>
  <c r="B5" i="5"/>
  <c r="C89" i="1"/>
  <c r="AJ74" i="1"/>
  <c r="O74" i="1"/>
  <c r="B10" i="2"/>
  <c r="B11" i="2"/>
  <c r="B12" i="2"/>
  <c r="B13" i="2"/>
  <c r="B14" i="2"/>
  <c r="B15" i="2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9" i="2"/>
  <c r="C58" i="2" l="1"/>
  <c r="AQ58" i="2"/>
  <c r="AR58" i="2"/>
  <c r="AR59" i="2" s="1"/>
  <c r="G60" i="2"/>
  <c r="I60" i="2"/>
  <c r="C60" i="2"/>
  <c r="AS58" i="2"/>
  <c r="AB58" i="2"/>
  <c r="V58" i="2"/>
  <c r="V59" i="2" s="1"/>
  <c r="AP58" i="2"/>
  <c r="AP59" i="2" s="1"/>
  <c r="M58" i="2"/>
  <c r="E60" i="2"/>
  <c r="H60" i="2"/>
  <c r="J60" i="2"/>
  <c r="D11" i="9"/>
  <c r="D7" i="9"/>
  <c r="F60" i="2"/>
  <c r="D5" i="9"/>
  <c r="D60" i="2"/>
  <c r="AQ59" i="2"/>
  <c r="L15" i="5"/>
  <c r="K5" i="9" s="1"/>
  <c r="AI74" i="1"/>
  <c r="AC74" i="1"/>
  <c r="H74" i="1"/>
  <c r="J74" i="1"/>
  <c r="G74" i="1"/>
  <c r="D74" i="1"/>
  <c r="C74" i="1"/>
  <c r="I74" i="1"/>
  <c r="F74" i="1"/>
  <c r="E74" i="1"/>
  <c r="AQ60" i="2" l="1"/>
  <c r="AB59" i="2"/>
  <c r="AT58" i="2"/>
  <c r="D6" i="9"/>
  <c r="F6" i="5"/>
  <c r="H6" i="5" s="1"/>
  <c r="E59" i="2"/>
  <c r="D4" i="9"/>
  <c r="F4" i="5"/>
  <c r="H4" i="5" s="1"/>
  <c r="M59" i="2"/>
  <c r="I59" i="2"/>
  <c r="D10" i="9"/>
  <c r="F10" i="5"/>
  <c r="H10" i="5" s="1"/>
  <c r="D8" i="9"/>
  <c r="F8" i="5"/>
  <c r="H8" i="5" s="1"/>
  <c r="G59" i="2"/>
  <c r="H59" i="2"/>
  <c r="D9" i="9"/>
  <c r="F9" i="5"/>
  <c r="H9" i="5" s="1"/>
  <c r="J59" i="2"/>
  <c r="F11" i="5"/>
  <c r="H11" i="5" s="1"/>
  <c r="M60" i="2"/>
  <c r="AT60" i="2" s="1"/>
  <c r="F7" i="5"/>
  <c r="H7" i="5" s="1"/>
  <c r="F59" i="2"/>
  <c r="D59" i="2"/>
  <c r="F5" i="5"/>
  <c r="H5" i="5" s="1"/>
  <c r="C7" i="5"/>
  <c r="C16" i="5"/>
  <c r="C24" i="5"/>
  <c r="C32" i="5"/>
  <c r="C40" i="5"/>
  <c r="C26" i="5"/>
  <c r="C31" i="5"/>
  <c r="C15" i="5"/>
  <c r="C11" i="5"/>
  <c r="C38" i="5"/>
  <c r="C39" i="5"/>
  <c r="C17" i="5"/>
  <c r="C42" i="5"/>
  <c r="C9" i="5"/>
  <c r="C48" i="5"/>
  <c r="C12" i="5"/>
  <c r="C23" i="5"/>
  <c r="C30" i="5"/>
  <c r="C19" i="5"/>
  <c r="C36" i="5"/>
  <c r="C21" i="5"/>
  <c r="C13" i="5"/>
  <c r="C43" i="5"/>
  <c r="C37" i="5"/>
  <c r="C41" i="5"/>
  <c r="C8" i="5"/>
  <c r="C45" i="5"/>
  <c r="C5" i="5"/>
  <c r="C27" i="5"/>
  <c r="C44" i="5"/>
  <c r="C10" i="5"/>
  <c r="C14" i="5"/>
  <c r="C28" i="5"/>
  <c r="C25" i="5"/>
  <c r="C47" i="5"/>
  <c r="C35" i="5"/>
  <c r="C46" i="5"/>
  <c r="C20" i="5"/>
  <c r="C34" i="5"/>
  <c r="C18" i="5"/>
  <c r="C6" i="5"/>
  <c r="C29" i="5"/>
  <c r="C33" i="5"/>
  <c r="C22" i="5"/>
  <c r="C59" i="2"/>
  <c r="AT59" i="2" l="1"/>
  <c r="C4" i="5"/>
  <c r="L14" i="5" l="1"/>
  <c r="O13" i="9" s="1"/>
  <c r="C49" i="5"/>
  <c r="J4" i="9" s="1"/>
  <c r="L5" i="5" l="1"/>
  <c r="L13" i="5"/>
  <c r="O12" i="9" s="1"/>
  <c r="L12" i="5" l="1"/>
  <c r="O11" i="9" s="1"/>
  <c r="L11" i="5" l="1"/>
  <c r="O10" i="9" s="1"/>
  <c r="L10" i="5" l="1"/>
  <c r="O9" i="9" s="1"/>
  <c r="L9" i="5" l="1"/>
  <c r="O8" i="9" s="1"/>
  <c r="L8" i="5" l="1"/>
  <c r="O7" i="9" s="1"/>
  <c r="L7" i="5" l="1"/>
  <c r="O6" i="9" s="1"/>
  <c r="O14" i="9" l="1"/>
  <c r="K6" i="9"/>
  <c r="K11" i="9" l="1"/>
  <c r="F23" i="9"/>
  <c r="G23" i="9" s="1"/>
  <c r="F18" i="9"/>
  <c r="G18" i="9" s="1"/>
  <c r="F36" i="9"/>
  <c r="G36" i="9" s="1"/>
  <c r="F12" i="9"/>
  <c r="G12" i="9" s="1"/>
  <c r="F13" i="9"/>
  <c r="G13" i="9" s="1"/>
  <c r="K14" i="9"/>
  <c r="F16" i="9"/>
  <c r="G16" i="9" s="1"/>
  <c r="F34" i="9"/>
  <c r="G34" i="9" s="1"/>
  <c r="F29" i="9"/>
  <c r="G29" i="9" s="1"/>
  <c r="K9" i="9"/>
  <c r="F32" i="9"/>
  <c r="G32" i="9" s="1"/>
  <c r="F17" i="9"/>
  <c r="G17" i="9" s="1"/>
  <c r="F31" i="9"/>
  <c r="G31" i="9" s="1"/>
  <c r="F26" i="9"/>
  <c r="G26" i="9" s="1"/>
  <c r="F21" i="9"/>
  <c r="G21" i="9" s="1"/>
  <c r="F5" i="9"/>
  <c r="G5" i="9" s="1"/>
  <c r="F24" i="9"/>
  <c r="G24" i="9" s="1"/>
  <c r="F37" i="9"/>
  <c r="G37" i="9" s="1"/>
  <c r="F14" i="9"/>
  <c r="G14" i="9" s="1"/>
  <c r="F30" i="9"/>
  <c r="G30" i="9" s="1"/>
  <c r="F22" i="9"/>
  <c r="G22" i="9" s="1"/>
  <c r="F25" i="9"/>
  <c r="G25" i="9" s="1"/>
  <c r="F20" i="9"/>
  <c r="G20" i="9" s="1"/>
  <c r="F38" i="9"/>
  <c r="G38" i="9" s="1"/>
  <c r="F19" i="9"/>
  <c r="F27" i="9"/>
  <c r="G27" i="9" s="1"/>
  <c r="F11" i="9"/>
  <c r="G11" i="9" s="1"/>
  <c r="F15" i="9"/>
  <c r="G15" i="9" s="1"/>
  <c r="F33" i="9"/>
  <c r="G33" i="9" s="1"/>
  <c r="F28" i="9"/>
  <c r="G28" i="9" s="1"/>
  <c r="F39" i="9"/>
  <c r="G39" i="9" s="1"/>
  <c r="F7" i="9"/>
  <c r="G7" i="9" s="1"/>
  <c r="F35" i="9"/>
  <c r="G35" i="9" s="1"/>
  <c r="F8" i="9"/>
  <c r="G8" i="9" s="1"/>
  <c r="F6" i="9"/>
  <c r="G6" i="9" s="1"/>
  <c r="F10" i="9"/>
  <c r="G10" i="9" s="1"/>
  <c r="F9" i="9"/>
  <c r="G9" i="9" s="1"/>
  <c r="F4" i="9"/>
  <c r="G4" i="9" s="1"/>
  <c r="K12" i="9"/>
  <c r="K10" i="9"/>
  <c r="G19" i="9"/>
  <c r="O4" i="9"/>
  <c r="J6" i="9"/>
  <c r="U74" i="1"/>
</calcChain>
</file>

<file path=xl/sharedStrings.xml><?xml version="1.0" encoding="utf-8"?>
<sst xmlns="http://schemas.openxmlformats.org/spreadsheetml/2006/main" count="1023" uniqueCount="205">
  <si>
    <t>א</t>
  </si>
  <si>
    <t>ב</t>
  </si>
  <si>
    <t>ג</t>
  </si>
  <si>
    <t>ד</t>
  </si>
  <si>
    <t>נכון</t>
  </si>
  <si>
    <t>חלקי</t>
  </si>
  <si>
    <t>שגוי</t>
  </si>
  <si>
    <t>אין תשובה</t>
  </si>
  <si>
    <t>שאלה סגורה</t>
  </si>
  <si>
    <t>שאלה פתוחה</t>
  </si>
  <si>
    <t>בית ספר:</t>
  </si>
  <si>
    <t>יישוב:</t>
  </si>
  <si>
    <t>כיתה:</t>
  </si>
  <si>
    <t>קבוצה:</t>
  </si>
  <si>
    <t>מס'</t>
  </si>
  <si>
    <t>שם תלמיד</t>
  </si>
  <si>
    <t xml:space="preserve">מספר פריט </t>
  </si>
  <si>
    <t>נושאים</t>
  </si>
  <si>
    <t>תשובה נכונה</t>
  </si>
  <si>
    <t>מספר שאלה</t>
  </si>
  <si>
    <t>סה"כ תלמידים</t>
  </si>
  <si>
    <t>תשובה 1</t>
  </si>
  <si>
    <t>תשובה 2</t>
  </si>
  <si>
    <t>תשובה 3</t>
  </si>
  <si>
    <t>תשובה 4</t>
  </si>
  <si>
    <t>שאלה פתוחה פשוטה</t>
  </si>
  <si>
    <t>תשובה 5</t>
  </si>
  <si>
    <t>תשובה 6</t>
  </si>
  <si>
    <t>תשובה 7</t>
  </si>
  <si>
    <t>תשובה 8</t>
  </si>
  <si>
    <t>ניקוד נושא 1</t>
  </si>
  <si>
    <t>ניקוד נושא 2</t>
  </si>
  <si>
    <t>מבחן</t>
  </si>
  <si>
    <t>כן</t>
  </si>
  <si>
    <t>לא</t>
  </si>
  <si>
    <t>ניקוד כולל</t>
  </si>
  <si>
    <t>כמות התלמידים שענו על השאלה</t>
  </si>
  <si>
    <t>ניקוד מלא לפריט</t>
  </si>
  <si>
    <t>ניקוד ממוצע לכיתה</t>
  </si>
  <si>
    <t>ניקוד ממוצע לכיתה באחוזים</t>
  </si>
  <si>
    <t>אחוז תשובות נכונות</t>
  </si>
  <si>
    <t>שמות התלמידים</t>
  </si>
  <si>
    <t>מס' שאלה</t>
  </si>
  <si>
    <t>ניקוד ממוצע לפריט</t>
  </si>
  <si>
    <t>ניקוד מקסימלי לפריט</t>
  </si>
  <si>
    <t>תיאור 
מילולי</t>
  </si>
  <si>
    <t>תלמידים</t>
  </si>
  <si>
    <t>ממוצע כיתתי למבחן</t>
  </si>
  <si>
    <t>לא מספיק</t>
  </si>
  <si>
    <t>(פחות מ-45)</t>
  </si>
  <si>
    <t>מספיק בקושי</t>
  </si>
  <si>
    <t xml:space="preserve"> (45-54)</t>
  </si>
  <si>
    <t>מספיק</t>
  </si>
  <si>
    <t>(55-64)</t>
  </si>
  <si>
    <t>כמעט טוב</t>
  </si>
  <si>
    <t>(65-74</t>
  </si>
  <si>
    <t>טוב</t>
  </si>
  <si>
    <t>(75-84)</t>
  </si>
  <si>
    <t>טוב מאוד</t>
  </si>
  <si>
    <t>(85-94)</t>
  </si>
  <si>
    <t>מצוין</t>
  </si>
  <si>
    <t>(מעל 95)</t>
  </si>
  <si>
    <t>ממוצע</t>
  </si>
  <si>
    <t>(על פי המחוון)</t>
  </si>
  <si>
    <t>ניקוד כולל למבחן</t>
  </si>
  <si>
    <t xml:space="preserve">סה"כ ניקוד </t>
  </si>
  <si>
    <t>נוסח א' ניקוד ממוצע</t>
  </si>
  <si>
    <t>נוסח ב' - ניקוד ממוצע</t>
  </si>
  <si>
    <t>נוסח א'</t>
  </si>
  <si>
    <t>נוסח ב'</t>
  </si>
  <si>
    <t>סה"כ</t>
  </si>
  <si>
    <t>התפלגות הציונים - נוסח א'</t>
  </si>
  <si>
    <t>התפלגות הציונים לכיתה</t>
  </si>
  <si>
    <t>ממוצע כיתתי לנוסח א'</t>
  </si>
  <si>
    <t xml:space="preserve">הנושאים בהם נבחנו התלמידים </t>
  </si>
  <si>
    <t>גיליון מיפוי הישגים לצורך הפקת תועלת - נוסח א'</t>
  </si>
  <si>
    <t>8א</t>
  </si>
  <si>
    <t>תשובה סגורה מספרית</t>
  </si>
  <si>
    <t>תשובה מספרית - 3</t>
  </si>
  <si>
    <t>רב-בררה</t>
  </si>
  <si>
    <t>5א</t>
  </si>
  <si>
    <t>5ב</t>
  </si>
  <si>
    <t>תשובה שגויה</t>
  </si>
  <si>
    <t>פתוחה</t>
  </si>
  <si>
    <t>חלקי - 2 נקודות</t>
  </si>
  <si>
    <t>חלקי - נקודה 1</t>
  </si>
  <si>
    <t>אחוז הצלחה של הכיתה על פי נושא</t>
  </si>
  <si>
    <t>קיבלו 0</t>
  </si>
  <si>
    <t>1א</t>
  </si>
  <si>
    <t>3א</t>
  </si>
  <si>
    <t>3ב</t>
  </si>
  <si>
    <t>3ג</t>
  </si>
  <si>
    <t>4א</t>
  </si>
  <si>
    <t>4ב</t>
  </si>
  <si>
    <t>7א</t>
  </si>
  <si>
    <t>7ב</t>
  </si>
  <si>
    <t>שאלה 12א</t>
  </si>
  <si>
    <t>תשובה אחרת</t>
  </si>
  <si>
    <t>צוינו 2 מרכיבים</t>
  </si>
  <si>
    <t>צוין מרכיב 1</t>
  </si>
  <si>
    <t>4 תשובות נכונות</t>
  </si>
  <si>
    <t>3 תשובות נכונות</t>
  </si>
  <si>
    <t>2 תשובות נכונות</t>
  </si>
  <si>
    <t>גיליון מיפוי הישגים לצורך הפקת תועלת - נוסח ב'</t>
  </si>
  <si>
    <t>התפלגות הציונים - נוסח ב'</t>
  </si>
  <si>
    <t>9א</t>
  </si>
  <si>
    <t>9ב</t>
  </si>
  <si>
    <t>10א</t>
  </si>
  <si>
    <t>10ב</t>
  </si>
  <si>
    <t>11א</t>
  </si>
  <si>
    <t>11ב</t>
  </si>
  <si>
    <t>13א</t>
  </si>
  <si>
    <t>13ב</t>
  </si>
  <si>
    <t>ניקוד</t>
  </si>
  <si>
    <t>חלקי - 3 נקודות</t>
  </si>
  <si>
    <t>שאלה 8ב1</t>
  </si>
  <si>
    <t>ניקוד נושא 3</t>
  </si>
  <si>
    <t>ניקוד נושא 4</t>
  </si>
  <si>
    <t>14א</t>
  </si>
  <si>
    <t>14ב</t>
  </si>
  <si>
    <t>מס' שאלה בנוסח א'</t>
  </si>
  <si>
    <t>מס' שאלה בנוסח ב'</t>
  </si>
  <si>
    <t>נושא 1:</t>
  </si>
  <si>
    <t>נושא 2:</t>
  </si>
  <si>
    <t>נושא 3:</t>
  </si>
  <si>
    <t>ניקוד פרק א'</t>
  </si>
  <si>
    <t>ניקוד פרק ב'</t>
  </si>
  <si>
    <t>שאלה 6א</t>
  </si>
  <si>
    <t>תת נושא 3: ביולוגיה - תורשה</t>
  </si>
  <si>
    <t>תת נושא 4: אנרגיה</t>
  </si>
  <si>
    <t>1ב</t>
  </si>
  <si>
    <t>1ג</t>
  </si>
  <si>
    <t>1ד</t>
  </si>
  <si>
    <t>1ה</t>
  </si>
  <si>
    <t>תת נושא 2: ביולוגיה - הזנה</t>
  </si>
  <si>
    <t>תת נושא 1: חומרים - כימיה</t>
  </si>
  <si>
    <t>4ג</t>
  </si>
  <si>
    <t>השלמה</t>
  </si>
  <si>
    <t>רק הסבר ביולוגי נכון</t>
  </si>
  <si>
    <t>רק ציון נתונים נכונים</t>
  </si>
  <si>
    <t>שאלה 7א</t>
  </si>
  <si>
    <t>שאלה 8ב2</t>
  </si>
  <si>
    <t>2 השלמות נכונות</t>
  </si>
  <si>
    <t>השלמה נכונה אחת</t>
  </si>
  <si>
    <t>צוינו 3 מרכיבים</t>
  </si>
  <si>
    <t>שאלה 9א, 13א</t>
  </si>
  <si>
    <t>תשובה נכונה 1</t>
  </si>
  <si>
    <t>שאלה 19א</t>
  </si>
  <si>
    <t>שאלה 20א</t>
  </si>
  <si>
    <t>4 יצוגים נכונים</t>
  </si>
  <si>
    <t>3 יצוגים נכונים</t>
  </si>
  <si>
    <t>2 יצוגים נכונים</t>
  </si>
  <si>
    <t>יצוג נכון 1</t>
  </si>
  <si>
    <t>שאלה 20ב</t>
  </si>
  <si>
    <t>נקודות שמורידים על אי-ציון יחידות</t>
  </si>
  <si>
    <t>אי-ציון יחידות</t>
  </si>
  <si>
    <t>אי-ציון נקודות</t>
  </si>
  <si>
    <t>תת נושא 1: אנרגיה</t>
  </si>
  <si>
    <t>15א</t>
  </si>
  <si>
    <t>15ב</t>
  </si>
  <si>
    <t>חומרים, הזנה ותורשה</t>
  </si>
  <si>
    <t>חומרים</t>
  </si>
  <si>
    <t>הזנה</t>
  </si>
  <si>
    <t>תורשה</t>
  </si>
  <si>
    <t>אנרגיה</t>
  </si>
  <si>
    <t>2 או 3 תשובות נכונות</t>
  </si>
  <si>
    <t>שאלה 3ב</t>
  </si>
  <si>
    <t>קטנה מ-</t>
  </si>
  <si>
    <t>שווה ל-</t>
  </si>
  <si>
    <t>גדולה מ-</t>
  </si>
  <si>
    <t>8ב</t>
  </si>
  <si>
    <t>9ב1</t>
  </si>
  <si>
    <t>9ב2</t>
  </si>
  <si>
    <t>5ג</t>
  </si>
  <si>
    <t>13ג</t>
  </si>
  <si>
    <t>14ג</t>
  </si>
  <si>
    <t>14ד</t>
  </si>
  <si>
    <t>סגורה</t>
  </si>
  <si>
    <t>שאלה 4ב</t>
  </si>
  <si>
    <t>2 מסקנות נכונות</t>
  </si>
  <si>
    <t>מסקנה נכונה 1</t>
  </si>
  <si>
    <t>שאלה 5ב</t>
  </si>
  <si>
    <t>שאלה 10א</t>
  </si>
  <si>
    <t>5 תשובות נכונות</t>
  </si>
  <si>
    <t>שאלה 14ב</t>
  </si>
  <si>
    <t>ממוצע כיתתי לנוסח ב'</t>
  </si>
  <si>
    <t>4ד</t>
  </si>
  <si>
    <t>7ג</t>
  </si>
  <si>
    <t>7ד</t>
  </si>
  <si>
    <t>7ה</t>
  </si>
  <si>
    <t>11ג</t>
  </si>
  <si>
    <t>15ב1</t>
  </si>
  <si>
    <t>15ב2</t>
  </si>
  <si>
    <t>16א</t>
  </si>
  <si>
    <t>16ב</t>
  </si>
  <si>
    <t>תת נושא 2: חומרים - כימיה</t>
  </si>
  <si>
    <t>תת נושא 3: ביולוגיה - הזנה</t>
  </si>
  <si>
    <t>תת נושא 4: ביולוגיה - תורשה</t>
  </si>
  <si>
    <t>משימת הערכה מסכמת במדע וטכנולוגיה לכיתה ט', תשע"ד</t>
  </si>
  <si>
    <t xml:space="preserve">משימת הערכה מסכמת במדע וטכנולוגיה לכיתה ט', תשע"ד - נוסח א' </t>
  </si>
  <si>
    <t>משימת הערכה מסכמת במדע וטכנולוגיה לכיתה ט', תשע"ד  - נוסח א'</t>
  </si>
  <si>
    <t>משימת הערכה מסכמת במדע וטכנולוגיה לכיתה ט', תשע"ד - נוסח א'</t>
  </si>
  <si>
    <t xml:space="preserve">משימת הערכה מסכמת במדע וטכנולוגיה לכיתה ט', תשע"ד - נוסח ב' </t>
  </si>
  <si>
    <t>משימת הערכה מסכמת במדע וטכנולוגיה לכיתה ט', תשע"ד  - נוסח ב'</t>
  </si>
  <si>
    <t>משימת הערכה מסכמת במדע וטכנולוגיה לכיתה ט', תשע"ד - נוסח ב'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</si>
</sst>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[Red]\-0\ "/>
    <numFmt numFmtId="165" formatCode="0.0"/>
    <numFmt numFmtId="166" formatCode="0.0%"/>
  </numFmts>
  <fonts count="29" x14ac:knownFonts="1">
    <font>
      <sz val="10"/>
      <name val="Arial"/>
      <charset val="177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0"/>
      <name val="David"/>
      <family val="2"/>
      <charset val="177"/>
    </font>
    <font>
      <b/>
      <sz val="14"/>
      <color indexed="17"/>
      <name val="Arial"/>
      <family val="2"/>
    </font>
    <font>
      <sz val="12"/>
      <color indexed="63"/>
      <name val="Arial"/>
      <family val="2"/>
    </font>
    <font>
      <b/>
      <sz val="12"/>
      <color indexed="63"/>
      <name val="David"/>
      <family val="2"/>
      <charset val="177"/>
    </font>
    <font>
      <b/>
      <sz val="10"/>
      <name val="Arial"/>
      <family val="2"/>
    </font>
    <font>
      <b/>
      <sz val="10"/>
      <color indexed="13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color indexed="1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1"/>
      <name val="Symbol"/>
      <family val="1"/>
      <charset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0" borderId="0" xfId="0" applyFont="1"/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Protection="1"/>
    <xf numFmtId="0" fontId="0" fillId="0" borderId="0" xfId="0" applyAlignment="1" applyProtection="1"/>
    <xf numFmtId="0" fontId="7" fillId="3" borderId="2" xfId="0" applyFont="1" applyFill="1" applyBorder="1" applyProtection="1"/>
    <xf numFmtId="0" fontId="8" fillId="4" borderId="2" xfId="0" applyFont="1" applyFill="1" applyBorder="1" applyProtection="1"/>
    <xf numFmtId="0" fontId="8" fillId="4" borderId="2" xfId="0" applyFont="1" applyFill="1" applyBorder="1" applyAlignment="1" applyProtection="1">
      <alignment horizontal="right" vertical="center" wrapText="1"/>
    </xf>
    <xf numFmtId="0" fontId="0" fillId="5" borderId="2" xfId="0" applyFill="1" applyBorder="1" applyProtection="1"/>
    <xf numFmtId="49" fontId="0" fillId="5" borderId="2" xfId="0" applyNumberFormat="1" applyFill="1" applyBorder="1" applyProtection="1">
      <protection locked="0"/>
    </xf>
    <xf numFmtId="0" fontId="9" fillId="0" borderId="0" xfId="0" applyFont="1" applyFill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right"/>
    </xf>
    <xf numFmtId="0" fontId="7" fillId="6" borderId="2" xfId="0" applyFont="1" applyFill="1" applyBorder="1" applyAlignment="1" applyProtection="1">
      <alignment horizontal="right" wrapText="1"/>
    </xf>
    <xf numFmtId="0" fontId="7" fillId="3" borderId="2" xfId="0" applyFont="1" applyFill="1" applyBorder="1" applyAlignment="1" applyProtection="1">
      <alignment horizontal="center"/>
    </xf>
    <xf numFmtId="0" fontId="0" fillId="0" borderId="0" xfId="0" applyFill="1"/>
    <xf numFmtId="0" fontId="7" fillId="6" borderId="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8" fillId="4" borderId="2" xfId="0" applyFont="1" applyFill="1" applyBorder="1" applyAlignment="1" applyProtection="1">
      <alignment horizontal="center"/>
    </xf>
    <xf numFmtId="0" fontId="1" fillId="0" borderId="0" xfId="0" applyFont="1" applyProtection="1"/>
    <xf numFmtId="0" fontId="7" fillId="0" borderId="0" xfId="0" applyFont="1" applyFill="1" applyBorder="1" applyAlignment="1" applyProtection="1">
      <alignment horizontal="right"/>
    </xf>
    <xf numFmtId="49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7" fillId="0" borderId="0" xfId="0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0" fillId="5" borderId="3" xfId="0" applyFill="1" applyBorder="1" applyAlignment="1" applyProtection="1">
      <protection locked="0"/>
    </xf>
    <xf numFmtId="0" fontId="0" fillId="0" borderId="2" xfId="0" applyBorder="1" applyProtection="1"/>
    <xf numFmtId="0" fontId="7" fillId="0" borderId="0" xfId="0" applyFont="1"/>
    <xf numFmtId="9" fontId="7" fillId="0" borderId="2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/>
    <xf numFmtId="0" fontId="7" fillId="3" borderId="4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 wrapText="1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165" fontId="0" fillId="0" borderId="4" xfId="0" applyNumberFormat="1" applyBorder="1" applyAlignment="1" applyProtection="1">
      <alignment horizontal="center"/>
    </xf>
    <xf numFmtId="0" fontId="0" fillId="6" borderId="5" xfId="0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14" fillId="6" borderId="10" xfId="0" applyFont="1" applyFill="1" applyBorder="1" applyAlignment="1" applyProtection="1">
      <alignment vertical="top"/>
    </xf>
    <xf numFmtId="164" fontId="0" fillId="6" borderId="4" xfId="0" applyNumberFormat="1" applyFill="1" applyBorder="1" applyAlignment="1" applyProtection="1">
      <alignment horizontal="center"/>
    </xf>
    <xf numFmtId="164" fontId="7" fillId="6" borderId="4" xfId="0" applyNumberFormat="1" applyFont="1" applyFill="1" applyBorder="1" applyAlignment="1" applyProtection="1">
      <alignment horizontal="center"/>
    </xf>
    <xf numFmtId="0" fontId="0" fillId="0" borderId="12" xfId="0" applyBorder="1"/>
    <xf numFmtId="0" fontId="0" fillId="0" borderId="2" xfId="0" applyBorder="1"/>
    <xf numFmtId="49" fontId="0" fillId="0" borderId="12" xfId="0" applyNumberFormat="1" applyBorder="1" applyAlignment="1">
      <alignment horizontal="right"/>
    </xf>
    <xf numFmtId="0" fontId="16" fillId="0" borderId="1" xfId="0" applyFont="1" applyFill="1" applyBorder="1"/>
    <xf numFmtId="0" fontId="1" fillId="3" borderId="4" xfId="0" applyFont="1" applyFill="1" applyBorder="1" applyAlignment="1" applyProtection="1">
      <alignment horizontal="center" wrapText="1"/>
    </xf>
    <xf numFmtId="0" fontId="0" fillId="0" borderId="13" xfId="0" applyBorder="1"/>
    <xf numFmtId="165" fontId="16" fillId="0" borderId="14" xfId="0" applyNumberFormat="1" applyFont="1" applyFill="1" applyBorder="1"/>
    <xf numFmtId="0" fontId="7" fillId="3" borderId="15" xfId="0" applyFont="1" applyFill="1" applyBorder="1" applyAlignment="1" applyProtection="1">
      <alignment horizontal="right"/>
    </xf>
    <xf numFmtId="0" fontId="7" fillId="3" borderId="15" xfId="0" applyFont="1" applyFill="1" applyBorder="1" applyAlignment="1" applyProtection="1">
      <alignment horizontal="center"/>
    </xf>
    <xf numFmtId="0" fontId="19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 applyAlignment="1"/>
    <xf numFmtId="1" fontId="7" fillId="0" borderId="7" xfId="0" applyNumberFormat="1" applyFont="1" applyBorder="1" applyAlignment="1" applyProtection="1">
      <alignment horizontal="center"/>
    </xf>
    <xf numFmtId="0" fontId="6" fillId="0" borderId="0" xfId="0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18" fillId="0" borderId="0" xfId="0" applyFont="1" applyBorder="1" applyAlignment="1" applyProtection="1">
      <alignment horizontal="center"/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21" fillId="0" borderId="0" xfId="0" applyFont="1"/>
    <xf numFmtId="0" fontId="12" fillId="0" borderId="0" xfId="0" applyFont="1" applyAlignment="1" applyProtection="1">
      <alignment horizontal="center"/>
    </xf>
    <xf numFmtId="0" fontId="1" fillId="0" borderId="2" xfId="0" applyFont="1" applyBorder="1"/>
    <xf numFmtId="0" fontId="0" fillId="3" borderId="2" xfId="0" applyFill="1" applyBorder="1"/>
    <xf numFmtId="0" fontId="1" fillId="3" borderId="2" xfId="0" applyFont="1" applyFill="1" applyBorder="1"/>
    <xf numFmtId="0" fontId="7" fillId="3" borderId="14" xfId="0" applyFont="1" applyFill="1" applyBorder="1" applyAlignment="1" applyProtection="1">
      <alignment horizontal="center" wrapText="1"/>
    </xf>
    <xf numFmtId="0" fontId="7" fillId="3" borderId="16" xfId="0" applyFont="1" applyFill="1" applyBorder="1" applyAlignment="1" applyProtection="1">
      <alignment horizontal="center" wrapText="1"/>
    </xf>
    <xf numFmtId="165" fontId="23" fillId="4" borderId="0" xfId="0" applyNumberFormat="1" applyFont="1" applyFill="1" applyBorder="1"/>
    <xf numFmtId="0" fontId="0" fillId="6" borderId="17" xfId="0" applyFill="1" applyBorder="1"/>
    <xf numFmtId="0" fontId="0" fillId="6" borderId="18" xfId="0" applyFill="1" applyBorder="1"/>
    <xf numFmtId="0" fontId="14" fillId="6" borderId="17" xfId="0" applyFont="1" applyFill="1" applyBorder="1" applyAlignment="1" applyProtection="1">
      <alignment vertical="top"/>
    </xf>
    <xf numFmtId="164" fontId="7" fillId="6" borderId="14" xfId="0" applyNumberFormat="1" applyFont="1" applyFill="1" applyBorder="1" applyAlignment="1" applyProtection="1">
      <alignment horizontal="center"/>
    </xf>
    <xf numFmtId="0" fontId="0" fillId="6" borderId="2" xfId="0" applyFill="1" applyBorder="1"/>
    <xf numFmtId="0" fontId="13" fillId="0" borderId="0" xfId="0" applyFont="1" applyAlignment="1">
      <alignment horizontal="center" readingOrder="2"/>
    </xf>
    <xf numFmtId="0" fontId="0" fillId="0" borderId="0" xfId="0" applyAlignment="1">
      <alignment horizontal="right" readingOrder="2"/>
    </xf>
    <xf numFmtId="0" fontId="25" fillId="0" borderId="0" xfId="0" applyFont="1" applyAlignment="1">
      <alignment horizontal="right" readingOrder="2"/>
    </xf>
    <xf numFmtId="0" fontId="26" fillId="0" borderId="0" xfId="0" applyFont="1" applyAlignment="1">
      <alignment horizontal="right" readingOrder="2"/>
    </xf>
    <xf numFmtId="0" fontId="24" fillId="0" borderId="0" xfId="0" applyFont="1" applyAlignment="1">
      <alignment horizontal="right" readingOrder="2"/>
    </xf>
    <xf numFmtId="0" fontId="27" fillId="0" borderId="0" xfId="0" applyFont="1" applyAlignment="1">
      <alignment horizontal="right" readingOrder="2"/>
    </xf>
    <xf numFmtId="0" fontId="28" fillId="0" borderId="0" xfId="0" applyFont="1" applyAlignment="1">
      <alignment horizontal="right" readingOrder="2"/>
    </xf>
    <xf numFmtId="0" fontId="26" fillId="0" borderId="0" xfId="0" applyFont="1" applyAlignment="1">
      <alignment horizontal="center" readingOrder="2"/>
    </xf>
    <xf numFmtId="0" fontId="11" fillId="8" borderId="2" xfId="0" applyFont="1" applyFill="1" applyBorder="1" applyAlignment="1" applyProtection="1">
      <alignment horizont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10" fillId="0" borderId="0" xfId="0" applyFont="1"/>
    <xf numFmtId="0" fontId="8" fillId="4" borderId="2" xfId="0" applyFont="1" applyFill="1" applyBorder="1" applyAlignment="1" applyProtection="1">
      <alignment horizontal="center" vertical="center" wrapText="1"/>
    </xf>
    <xf numFmtId="165" fontId="1" fillId="0" borderId="2" xfId="0" applyNumberFormat="1" applyFont="1" applyBorder="1" applyAlignment="1">
      <alignment horizontal="center"/>
    </xf>
    <xf numFmtId="165" fontId="23" fillId="4" borderId="0" xfId="0" applyNumberFormat="1" applyFont="1" applyFill="1" applyBorder="1" applyAlignment="1">
      <alignment horizontal="center"/>
    </xf>
    <xf numFmtId="0" fontId="7" fillId="9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0" fontId="1" fillId="3" borderId="33" xfId="0" applyFont="1" applyFill="1" applyBorder="1" applyAlignment="1"/>
    <xf numFmtId="0" fontId="7" fillId="3" borderId="2" xfId="0" applyFont="1" applyFill="1" applyBorder="1" applyAlignment="1" applyProtection="1">
      <alignment horizontal="right" readingOrder="2"/>
    </xf>
    <xf numFmtId="164" fontId="0" fillId="6" borderId="4" xfId="0" applyNumberFormat="1" applyFill="1" applyBorder="1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18" xfId="0" applyFill="1" applyBorder="1" applyAlignment="1">
      <alignment horizontal="left" readingOrder="2"/>
    </xf>
    <xf numFmtId="166" fontId="0" fillId="0" borderId="31" xfId="0" applyNumberFormat="1" applyFill="1" applyBorder="1" applyAlignment="1">
      <alignment horizontal="center"/>
    </xf>
    <xf numFmtId="0" fontId="10" fillId="0" borderId="33" xfId="0" applyFont="1" applyFill="1" applyBorder="1" applyAlignment="1">
      <alignment wrapText="1"/>
    </xf>
    <xf numFmtId="0" fontId="1" fillId="3" borderId="34" xfId="0" applyFont="1" applyFill="1" applyBorder="1" applyAlignment="1" applyProtection="1">
      <alignment horizontal="center"/>
    </xf>
    <xf numFmtId="0" fontId="7" fillId="7" borderId="34" xfId="0" applyFont="1" applyFill="1" applyBorder="1" applyAlignment="1" applyProtection="1">
      <alignment horizontal="center" vertical="center"/>
    </xf>
    <xf numFmtId="0" fontId="7" fillId="6" borderId="34" xfId="0" applyFont="1" applyFill="1" applyBorder="1" applyAlignment="1" applyProtection="1">
      <alignment horizontal="center" vertical="center"/>
    </xf>
    <xf numFmtId="0" fontId="7" fillId="9" borderId="34" xfId="0" applyFont="1" applyFill="1" applyBorder="1" applyAlignment="1" applyProtection="1">
      <alignment horizontal="center" vertical="center"/>
    </xf>
    <xf numFmtId="0" fontId="10" fillId="0" borderId="0" xfId="0" applyFont="1" applyAlignment="1">
      <alignment readingOrder="2"/>
    </xf>
    <xf numFmtId="49" fontId="0" fillId="5" borderId="2" xfId="0" applyNumberFormat="1" applyFill="1" applyBorder="1" applyAlignment="1" applyProtection="1">
      <alignment readingOrder="2"/>
      <protection locked="0"/>
    </xf>
    <xf numFmtId="49" fontId="10" fillId="5" borderId="2" xfId="0" applyNumberFormat="1" applyFont="1" applyFill="1" applyBorder="1" applyAlignment="1" applyProtection="1">
      <alignment readingOrder="2"/>
      <protection locked="0"/>
    </xf>
    <xf numFmtId="49" fontId="15" fillId="5" borderId="31" xfId="0" applyNumberFormat="1" applyFont="1" applyFill="1" applyBorder="1" applyAlignment="1" applyProtection="1">
      <alignment horizontal="right"/>
    </xf>
    <xf numFmtId="0" fontId="0" fillId="0" borderId="31" xfId="0" applyBorder="1" applyAlignment="1">
      <alignment horizont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readingOrder="2"/>
    </xf>
    <xf numFmtId="0" fontId="7" fillId="3" borderId="34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11" borderId="2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5" borderId="2" xfId="0" applyNumberFormat="1" applyFill="1" applyBorder="1" applyAlignment="1" applyProtection="1">
      <alignment horizontal="center" readingOrder="2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7" fillId="3" borderId="2" xfId="0" applyFont="1" applyFill="1" applyBorder="1" applyAlignment="1" applyProtection="1">
      <alignment horizontal="right" vertical="center" wrapText="1"/>
    </xf>
    <xf numFmtId="0" fontId="11" fillId="8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/>
    </xf>
    <xf numFmtId="166" fontId="0" fillId="13" borderId="31" xfId="0" applyNumberFormat="1" applyFill="1" applyBorder="1" applyAlignment="1">
      <alignment horizontal="center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12" borderId="34" xfId="0" applyFill="1" applyBorder="1" applyAlignment="1">
      <alignment horizontal="center"/>
    </xf>
    <xf numFmtId="9" fontId="0" fillId="0" borderId="34" xfId="0" applyNumberForma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10" fontId="0" fillId="0" borderId="34" xfId="0" applyNumberFormat="1" applyFill="1" applyBorder="1" applyAlignment="1">
      <alignment horizontal="center" vertical="center"/>
    </xf>
    <xf numFmtId="9" fontId="0" fillId="0" borderId="34" xfId="0" applyNumberFormat="1" applyBorder="1" applyAlignment="1">
      <alignment horizontal="center"/>
    </xf>
    <xf numFmtId="0" fontId="10" fillId="0" borderId="32" xfId="0" applyFont="1" applyFill="1" applyBorder="1" applyAlignment="1"/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readingOrder="2"/>
    </xf>
    <xf numFmtId="0" fontId="1" fillId="14" borderId="0" xfId="0" applyFont="1" applyFill="1"/>
    <xf numFmtId="0" fontId="0" fillId="14" borderId="0" xfId="0" applyFill="1"/>
    <xf numFmtId="0" fontId="10" fillId="14" borderId="0" xfId="0" applyFont="1" applyFill="1" applyAlignment="1">
      <alignment readingOrder="2"/>
    </xf>
    <xf numFmtId="0" fontId="10" fillId="14" borderId="0" xfId="0" applyFont="1" applyFill="1"/>
    <xf numFmtId="0" fontId="1" fillId="14" borderId="0" xfId="0" applyFont="1" applyFill="1" applyAlignment="1">
      <alignment horizontal="right"/>
    </xf>
    <xf numFmtId="0" fontId="0" fillId="14" borderId="0" xfId="0" applyFill="1" applyBorder="1" applyAlignment="1"/>
    <xf numFmtId="0" fontId="1" fillId="14" borderId="0" xfId="0" applyFont="1" applyFill="1" applyProtection="1"/>
    <xf numFmtId="0" fontId="0" fillId="5" borderId="34" xfId="0" applyNumberFormat="1" applyFill="1" applyBorder="1" applyAlignment="1" applyProtection="1">
      <alignment horizontal="center" readingOrder="2"/>
      <protection locked="0"/>
    </xf>
    <xf numFmtId="0" fontId="1" fillId="5" borderId="34" xfId="0" applyNumberFormat="1" applyFont="1" applyFill="1" applyBorder="1" applyAlignment="1" applyProtection="1">
      <alignment horizontal="center" vertical="center" readingOrder="2"/>
      <protection locked="0"/>
    </xf>
    <xf numFmtId="10" fontId="1" fillId="5" borderId="34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2" xfId="0" applyNumberFormat="1" applyFill="1" applyBorder="1" applyAlignment="1" applyProtection="1">
      <alignment horizontal="center" readingOrder="2"/>
      <protection locked="0"/>
    </xf>
    <xf numFmtId="0" fontId="10" fillId="5" borderId="2" xfId="0" applyNumberFormat="1" applyFont="1" applyFill="1" applyBorder="1" applyAlignment="1" applyProtection="1">
      <alignment horizontal="center" readingOrder="2"/>
      <protection locked="0"/>
    </xf>
    <xf numFmtId="49" fontId="0" fillId="5" borderId="25" xfId="0" applyNumberFormat="1" applyFill="1" applyBorder="1" applyProtection="1">
      <protection locked="0"/>
    </xf>
    <xf numFmtId="49" fontId="0" fillId="5" borderId="34" xfId="0" applyNumberFormat="1" applyFill="1" applyBorder="1" applyProtection="1">
      <protection locked="0"/>
    </xf>
    <xf numFmtId="49" fontId="1" fillId="5" borderId="15" xfId="0" applyNumberFormat="1" applyFont="1" applyFill="1" applyBorder="1" applyAlignment="1" applyProtection="1">
      <alignment horizontal="center" wrapText="1"/>
      <protection locked="0"/>
    </xf>
    <xf numFmtId="9" fontId="10" fillId="5" borderId="2" xfId="0" applyNumberFormat="1" applyFont="1" applyFill="1" applyBorder="1" applyAlignment="1" applyProtection="1">
      <alignment horizontal="center" readingOrder="2"/>
      <protection locked="0"/>
    </xf>
    <xf numFmtId="9" fontId="1" fillId="5" borderId="34" xfId="0" applyNumberFormat="1" applyFont="1" applyFill="1" applyBorder="1" applyAlignment="1" applyProtection="1">
      <alignment horizontal="center" vertical="center" readingOrder="2"/>
      <protection locked="0"/>
    </xf>
    <xf numFmtId="9" fontId="11" fillId="8" borderId="2" xfId="0" applyNumberFormat="1" applyFont="1" applyFill="1" applyBorder="1" applyAlignment="1" applyProtection="1">
      <alignment horizontal="center" vertical="center"/>
    </xf>
    <xf numFmtId="0" fontId="10" fillId="14" borderId="0" xfId="0" applyFont="1" applyFill="1" applyAlignment="1">
      <alignment horizontal="right" readingOrder="2"/>
    </xf>
    <xf numFmtId="0" fontId="1" fillId="0" borderId="32" xfId="0" applyFont="1" applyBorder="1" applyAlignment="1" applyProtection="1">
      <alignment horizontal="right" readingOrder="2"/>
    </xf>
    <xf numFmtId="0" fontId="0" fillId="0" borderId="33" xfId="0" applyBorder="1" applyAlignment="1" applyProtection="1">
      <alignment horizontal="right" readingOrder="2"/>
    </xf>
    <xf numFmtId="0" fontId="7" fillId="14" borderId="34" xfId="0" applyFont="1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49" fontId="0" fillId="5" borderId="2" xfId="0" applyNumberFormat="1" applyFill="1" applyBorder="1" applyAlignment="1" applyProtection="1">
      <alignment readingOrder="2"/>
    </xf>
    <xf numFmtId="49" fontId="7" fillId="5" borderId="2" xfId="0" applyNumberFormat="1" applyFont="1" applyFill="1" applyBorder="1" applyProtection="1"/>
    <xf numFmtId="49" fontId="0" fillId="5" borderId="2" xfId="0" applyNumberFormat="1" applyFill="1" applyBorder="1" applyProtection="1"/>
    <xf numFmtId="0" fontId="0" fillId="0" borderId="0" xfId="0" applyFill="1" applyProtection="1"/>
    <xf numFmtId="49" fontId="0" fillId="5" borderId="15" xfId="0" applyNumberFormat="1" applyFill="1" applyBorder="1" applyProtection="1"/>
    <xf numFmtId="49" fontId="0" fillId="0" borderId="0" xfId="0" applyNumberFormat="1" applyFill="1" applyBorder="1" applyProtection="1"/>
    <xf numFmtId="0" fontId="7" fillId="0" borderId="2" xfId="0" applyFont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Alignment="1">
      <alignment horizontal="center" readingOrder="2"/>
    </xf>
    <xf numFmtId="0" fontId="1" fillId="3" borderId="32" xfId="0" applyFont="1" applyFill="1" applyBorder="1" applyAlignment="1" applyProtection="1">
      <alignment readingOrder="2"/>
    </xf>
    <xf numFmtId="0" fontId="1" fillId="3" borderId="35" xfId="0" applyFont="1" applyFill="1" applyBorder="1" applyAlignment="1" applyProtection="1">
      <alignment readingOrder="2"/>
    </xf>
    <xf numFmtId="0" fontId="1" fillId="3" borderId="33" xfId="0" applyFont="1" applyFill="1" applyBorder="1" applyAlignment="1" applyProtection="1">
      <alignment readingOrder="2"/>
    </xf>
    <xf numFmtId="0" fontId="0" fillId="5" borderId="2" xfId="0" applyNumberFormat="1" applyFill="1" applyBorder="1" applyAlignment="1" applyProtection="1">
      <alignment readingOrder="2"/>
    </xf>
    <xf numFmtId="0" fontId="0" fillId="0" borderId="34" xfId="0" applyBorder="1" applyAlignment="1">
      <alignment horizontal="center"/>
    </xf>
    <xf numFmtId="0" fontId="1" fillId="3" borderId="30" xfId="0" applyFont="1" applyFill="1" applyBorder="1" applyAlignment="1" applyProtection="1">
      <alignment horizontal="center" readingOrder="2"/>
    </xf>
    <xf numFmtId="0" fontId="8" fillId="4" borderId="34" xfId="0" applyFont="1" applyFill="1" applyBorder="1" applyAlignment="1" applyProtection="1">
      <alignment horizontal="center" vertical="center" wrapText="1"/>
    </xf>
    <xf numFmtId="0" fontId="0" fillId="10" borderId="0" xfId="0" applyFill="1"/>
    <xf numFmtId="0" fontId="0" fillId="10" borderId="0" xfId="0" applyFill="1" applyAlignment="1"/>
    <xf numFmtId="0" fontId="1" fillId="3" borderId="36" xfId="0" applyFont="1" applyFill="1" applyBorder="1" applyAlignment="1" applyProtection="1">
      <alignment readingOrder="2"/>
    </xf>
    <xf numFmtId="0" fontId="1" fillId="3" borderId="38" xfId="0" applyFont="1" applyFill="1" applyBorder="1" applyAlignment="1" applyProtection="1">
      <alignment readingOrder="2"/>
    </xf>
    <xf numFmtId="0" fontId="1" fillId="3" borderId="39" xfId="0" applyFont="1" applyFill="1" applyBorder="1" applyAlignment="1" applyProtection="1">
      <alignment readingOrder="2"/>
    </xf>
    <xf numFmtId="0" fontId="0" fillId="14" borderId="0" xfId="0" applyFill="1" applyProtection="1"/>
    <xf numFmtId="49" fontId="0" fillId="14" borderId="25" xfId="0" applyNumberFormat="1" applyFill="1" applyBorder="1" applyAlignment="1" applyProtection="1">
      <alignment horizontal="center" vertical="center" wrapText="1" readingOrder="2"/>
      <protection locked="0"/>
    </xf>
    <xf numFmtId="0" fontId="0" fillId="14" borderId="34" xfId="0" applyNumberFormat="1" applyFill="1" applyBorder="1" applyAlignment="1" applyProtection="1">
      <alignment horizontal="center" readingOrder="2"/>
      <protection locked="0"/>
    </xf>
    <xf numFmtId="49" fontId="1" fillId="14" borderId="11" xfId="0" applyNumberFormat="1" applyFont="1" applyFill="1" applyBorder="1" applyAlignment="1" applyProtection="1">
      <alignment horizontal="center" vertical="center" wrapText="1" readingOrder="2"/>
      <protection locked="0"/>
    </xf>
    <xf numFmtId="49" fontId="1" fillId="14" borderId="37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14" borderId="34" xfId="0" applyFont="1" applyFill="1" applyBorder="1" applyAlignment="1" applyProtection="1">
      <alignment horizontal="center" vertical="center" wrapText="1"/>
    </xf>
    <xf numFmtId="9" fontId="1" fillId="14" borderId="34" xfId="0" applyNumberFormat="1" applyFont="1" applyFill="1" applyBorder="1" applyAlignment="1" applyProtection="1">
      <alignment horizontal="center" vertical="center" readingOrder="2"/>
      <protection locked="0"/>
    </xf>
    <xf numFmtId="0" fontId="1" fillId="14" borderId="15" xfId="0" applyFont="1" applyFill="1" applyBorder="1" applyAlignment="1" applyProtection="1">
      <alignment wrapText="1"/>
    </xf>
    <xf numFmtId="0" fontId="1" fillId="14" borderId="37" xfId="0" applyFont="1" applyFill="1" applyBorder="1" applyAlignment="1" applyProtection="1">
      <alignment wrapText="1"/>
    </xf>
    <xf numFmtId="0" fontId="1" fillId="14" borderId="25" xfId="0" applyFont="1" applyFill="1" applyBorder="1" applyAlignment="1" applyProtection="1">
      <alignment wrapText="1"/>
    </xf>
    <xf numFmtId="0" fontId="0" fillId="10" borderId="2" xfId="0" applyFill="1" applyBorder="1" applyAlignment="1" applyProtection="1">
      <alignment readingOrder="2"/>
      <protection locked="0"/>
    </xf>
    <xf numFmtId="0" fontId="10" fillId="10" borderId="2" xfId="0" applyFont="1" applyFill="1" applyBorder="1" applyAlignment="1" applyProtection="1">
      <alignment readingOrder="2"/>
      <protection locked="0"/>
    </xf>
    <xf numFmtId="0" fontId="0" fillId="10" borderId="34" xfId="0" applyFill="1" applyBorder="1" applyAlignment="1" applyProtection="1">
      <alignment readingOrder="2"/>
      <protection locked="0"/>
    </xf>
    <xf numFmtId="0" fontId="7" fillId="14" borderId="34" xfId="0" applyFont="1" applyFill="1" applyBorder="1" applyAlignment="1" applyProtection="1">
      <alignment horizontal="center"/>
      <protection locked="0"/>
    </xf>
    <xf numFmtId="0" fontId="0" fillId="14" borderId="34" xfId="0" applyFill="1" applyBorder="1" applyProtection="1">
      <protection locked="0"/>
    </xf>
    <xf numFmtId="0" fontId="0" fillId="14" borderId="34" xfId="0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1" fillId="14" borderId="34" xfId="0" applyFont="1" applyFill="1" applyBorder="1" applyAlignment="1" applyProtection="1">
      <alignment horizontal="center" wrapText="1"/>
    </xf>
    <xf numFmtId="0" fontId="1" fillId="3" borderId="32" xfId="0" applyFont="1" applyFill="1" applyBorder="1" applyAlignment="1" applyProtection="1">
      <alignment horizontal="center" readingOrder="2"/>
    </xf>
    <xf numFmtId="0" fontId="1" fillId="3" borderId="35" xfId="0" applyFont="1" applyFill="1" applyBorder="1" applyAlignment="1" applyProtection="1">
      <alignment horizontal="center" readingOrder="2"/>
    </xf>
    <xf numFmtId="0" fontId="1" fillId="3" borderId="33" xfId="0" applyFont="1" applyFill="1" applyBorder="1" applyAlignment="1" applyProtection="1">
      <alignment horizontal="center" readingOrder="2"/>
    </xf>
    <xf numFmtId="0" fontId="0" fillId="5" borderId="0" xfId="0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right" readingOrder="2"/>
    </xf>
    <xf numFmtId="0" fontId="0" fillId="0" borderId="33" xfId="0" applyBorder="1" applyAlignment="1" applyProtection="1">
      <alignment horizontal="right" readingOrder="2"/>
    </xf>
    <xf numFmtId="0" fontId="18" fillId="0" borderId="14" xfId="0" applyFont="1" applyBorder="1" applyAlignment="1" applyProtection="1">
      <alignment horizontal="center"/>
    </xf>
    <xf numFmtId="0" fontId="18" fillId="0" borderId="23" xfId="0" applyFont="1" applyBorder="1" applyAlignment="1" applyProtection="1">
      <alignment horizontal="center"/>
    </xf>
    <xf numFmtId="0" fontId="18" fillId="0" borderId="24" xfId="0" applyFont="1" applyBorder="1" applyAlignment="1" applyProtection="1">
      <alignment horizontal="center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7" fillId="11" borderId="32" xfId="0" applyFont="1" applyFill="1" applyBorder="1" applyAlignment="1" applyProtection="1">
      <alignment horizontal="center"/>
    </xf>
    <xf numFmtId="0" fontId="7" fillId="11" borderId="33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right" vertical="center" wrapText="1" readingOrder="2"/>
    </xf>
    <xf numFmtId="0" fontId="1" fillId="0" borderId="33" xfId="0" applyFont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textRotation="180"/>
    </xf>
    <xf numFmtId="0" fontId="13" fillId="0" borderId="20" xfId="0" applyFont="1" applyBorder="1" applyAlignment="1" applyProtection="1">
      <alignment horizontal="center"/>
    </xf>
    <xf numFmtId="0" fontId="13" fillId="0" borderId="21" xfId="0" applyFont="1" applyBorder="1" applyAlignment="1" applyProtection="1">
      <alignment horizontal="center"/>
    </xf>
    <xf numFmtId="0" fontId="13" fillId="0" borderId="22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0" fontId="17" fillId="0" borderId="8" xfId="0" applyFont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 readingOrder="2"/>
    </xf>
    <xf numFmtId="0" fontId="0" fillId="3" borderId="25" xfId="0" applyFill="1" applyBorder="1" applyAlignment="1" applyProtection="1">
      <alignment horizontal="center" readingOrder="2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horizontal="center" readingOrder="2"/>
    </xf>
    <xf numFmtId="0" fontId="1" fillId="3" borderId="38" xfId="0" applyFont="1" applyFill="1" applyBorder="1" applyAlignment="1" applyProtection="1">
      <alignment horizontal="center" readingOrder="2"/>
    </xf>
    <xf numFmtId="0" fontId="1" fillId="3" borderId="39" xfId="0" applyFont="1" applyFill="1" applyBorder="1" applyAlignment="1" applyProtection="1">
      <alignment horizontal="center" readingOrder="2"/>
    </xf>
    <xf numFmtId="0" fontId="11" fillId="12" borderId="15" xfId="0" applyFont="1" applyFill="1" applyBorder="1" applyAlignment="1" applyProtection="1">
      <alignment horizontal="center" vertical="center" wrapText="1"/>
    </xf>
    <xf numFmtId="0" fontId="11" fillId="12" borderId="25" xfId="0" applyFont="1" applyFill="1" applyBorder="1" applyAlignment="1" applyProtection="1">
      <alignment horizontal="center" vertical="center" wrapText="1"/>
    </xf>
    <xf numFmtId="0" fontId="11" fillId="8" borderId="15" xfId="0" applyFont="1" applyFill="1" applyBorder="1" applyAlignment="1" applyProtection="1">
      <alignment horizontal="center" vertical="center"/>
    </xf>
    <xf numFmtId="0" fontId="11" fillId="8" borderId="25" xfId="0" applyFont="1" applyFill="1" applyBorder="1" applyAlignment="1" applyProtection="1">
      <alignment horizontal="center" vertical="center"/>
    </xf>
    <xf numFmtId="49" fontId="1" fillId="5" borderId="15" xfId="0" applyNumberFormat="1" applyFont="1" applyFill="1" applyBorder="1" applyAlignment="1" applyProtection="1">
      <alignment horizontal="center" vertical="center" wrapText="1" readingOrder="2"/>
      <protection locked="0"/>
    </xf>
    <xf numFmtId="49" fontId="0" fillId="5" borderId="37" xfId="0" applyNumberFormat="1" applyFill="1" applyBorder="1" applyAlignment="1" applyProtection="1">
      <alignment horizontal="center" vertical="center" wrapText="1" readingOrder="2"/>
      <protection locked="0"/>
    </xf>
    <xf numFmtId="49" fontId="0" fillId="5" borderId="25" xfId="0" applyNumberFormat="1" applyFill="1" applyBorder="1" applyAlignment="1" applyProtection="1">
      <alignment horizontal="center" vertical="center" wrapText="1" readingOrder="2"/>
      <protection locked="0"/>
    </xf>
    <xf numFmtId="0" fontId="4" fillId="0" borderId="0" xfId="0" applyFont="1" applyAlignment="1" applyProtection="1">
      <alignment horizontal="right"/>
    </xf>
    <xf numFmtId="0" fontId="3" fillId="0" borderId="0" xfId="0" applyFont="1" applyAlignment="1">
      <alignment horizontal="center" readingOrder="2"/>
    </xf>
    <xf numFmtId="0" fontId="6" fillId="0" borderId="0" xfId="0" applyFont="1" applyAlignment="1">
      <alignment horizontal="center" readingOrder="2"/>
    </xf>
    <xf numFmtId="0" fontId="7" fillId="3" borderId="1" xfId="0" applyFont="1" applyFill="1" applyBorder="1" applyAlignment="1" applyProtection="1">
      <alignment horizontal="center" vertical="center" wrapText="1" readingOrder="2"/>
    </xf>
    <xf numFmtId="0" fontId="7" fillId="3" borderId="3" xfId="0" applyFont="1" applyFill="1" applyBorder="1" applyAlignment="1" applyProtection="1">
      <alignment horizontal="center" vertical="center" wrapText="1" readingOrder="2"/>
    </xf>
    <xf numFmtId="0" fontId="7" fillId="3" borderId="1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49" fontId="1" fillId="5" borderId="37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3" borderId="29" xfId="0" applyFont="1" applyFill="1" applyBorder="1" applyAlignment="1" applyProtection="1">
      <alignment horizontal="center" readingOrder="2"/>
    </xf>
    <xf numFmtId="0" fontId="1" fillId="3" borderId="30" xfId="0" applyFont="1" applyFill="1" applyBorder="1" applyAlignment="1" applyProtection="1">
      <alignment horizontal="center" readingOrder="2"/>
    </xf>
    <xf numFmtId="0" fontId="12" fillId="0" borderId="0" xfId="0" applyFont="1" applyAlignment="1" applyProtection="1">
      <alignment horizontal="center"/>
    </xf>
    <xf numFmtId="0" fontId="13" fillId="6" borderId="26" xfId="0" applyFont="1" applyFill="1" applyBorder="1" applyAlignment="1" applyProtection="1">
      <alignment horizontal="center"/>
    </xf>
    <xf numFmtId="0" fontId="13" fillId="6" borderId="27" xfId="0" applyFont="1" applyFill="1" applyBorder="1" applyAlignment="1" applyProtection="1">
      <alignment horizontal="center"/>
    </xf>
    <xf numFmtId="0" fontId="13" fillId="6" borderId="28" xfId="0" applyFont="1" applyFill="1" applyBorder="1" applyAlignment="1" applyProtection="1">
      <alignment horizontal="center"/>
    </xf>
    <xf numFmtId="0" fontId="0" fillId="6" borderId="14" xfId="0" applyFill="1" applyBorder="1" applyAlignment="1" applyProtection="1">
      <alignment horizontal="right" wrapText="1"/>
    </xf>
    <xf numFmtId="0" fontId="0" fillId="6" borderId="24" xfId="0" applyFill="1" applyBorder="1" applyAlignment="1" applyProtection="1">
      <alignment horizontal="right" wrapText="1"/>
    </xf>
    <xf numFmtId="0" fontId="0" fillId="6" borderId="4" xfId="0" applyFill="1" applyBorder="1" applyAlignment="1">
      <alignment horizontal="right"/>
    </xf>
    <xf numFmtId="0" fontId="0" fillId="6" borderId="14" xfId="0" applyFill="1" applyBorder="1" applyAlignment="1">
      <alignment horizontal="right"/>
    </xf>
    <xf numFmtId="0" fontId="0" fillId="6" borderId="24" xfId="0" applyFill="1" applyBorder="1" applyAlignment="1">
      <alignment horizontal="right"/>
    </xf>
    <xf numFmtId="0" fontId="7" fillId="6" borderId="4" xfId="0" applyFont="1" applyFill="1" applyBorder="1" applyAlignment="1" applyProtection="1">
      <alignment horizontal="right" wrapText="1"/>
    </xf>
    <xf numFmtId="0" fontId="1" fillId="0" borderId="33" xfId="0" applyFont="1" applyBorder="1" applyAlignment="1" applyProtection="1">
      <alignment horizontal="right" readingOrder="2"/>
    </xf>
    <xf numFmtId="49" fontId="1" fillId="14" borderId="15" xfId="0" applyNumberFormat="1" applyFont="1" applyFill="1" applyBorder="1" applyAlignment="1" applyProtection="1">
      <alignment horizontal="center" vertical="center" wrapText="1" readingOrder="2"/>
      <protection locked="0"/>
    </xf>
    <xf numFmtId="49" fontId="1" fillId="14" borderId="37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13" borderId="32" xfId="0" applyFont="1" applyFill="1" applyBorder="1" applyAlignment="1">
      <alignment horizontal="center" wrapText="1"/>
    </xf>
    <xf numFmtId="0" fontId="1" fillId="13" borderId="33" xfId="0" applyFont="1" applyFill="1" applyBorder="1" applyAlignment="1">
      <alignment horizontal="center" wrapText="1"/>
    </xf>
    <xf numFmtId="0" fontId="1" fillId="13" borderId="32" xfId="0" applyFont="1" applyFill="1" applyBorder="1" applyAlignment="1">
      <alignment horizontal="center"/>
    </xf>
    <xf numFmtId="0" fontId="1" fillId="13" borderId="33" xfId="0" applyFont="1" applyFill="1" applyBorder="1" applyAlignment="1">
      <alignment horizontal="center"/>
    </xf>
    <xf numFmtId="0" fontId="7" fillId="6" borderId="14" xfId="0" applyFont="1" applyFill="1" applyBorder="1" applyAlignment="1" applyProtection="1">
      <alignment horizontal="right" wrapText="1"/>
    </xf>
    <xf numFmtId="0" fontId="7" fillId="6" borderId="24" xfId="0" applyFont="1" applyFill="1" applyBorder="1" applyAlignment="1" applyProtection="1">
      <alignment horizontal="right" wrapText="1"/>
    </xf>
    <xf numFmtId="0" fontId="13" fillId="6" borderId="11" xfId="0" applyFont="1" applyFill="1" applyBorder="1" applyAlignment="1" applyProtection="1">
      <alignment horizontal="center"/>
    </xf>
    <xf numFmtId="0" fontId="13" fillId="6" borderId="29" xfId="0" applyFont="1" applyFill="1" applyBorder="1" applyAlignment="1" applyProtection="1">
      <alignment horizontal="center"/>
    </xf>
    <xf numFmtId="0" fontId="13" fillId="6" borderId="30" xfId="0" applyFont="1" applyFill="1" applyBorder="1" applyAlignment="1" applyProtection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</cellXfs>
  <cellStyles count="1">
    <cellStyle name="Normal" xfId="0" builtinId="0"/>
  </cellStyles>
  <dxfs count="20"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rgb="FF000000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rgb="FF000000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200"/>
              <a:t>התפלגות ציונים - נוסח א'</a:t>
            </a:r>
          </a:p>
        </c:rich>
      </c:tx>
      <c:layout>
        <c:manualLayout>
          <c:xMode val="edge"/>
          <c:yMode val="edge"/>
          <c:x val="0.21710753320014103"/>
          <c:y val="4.59182194985807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01492537313432E-2"/>
          <c:y val="0.17647058823529413"/>
          <c:w val="0.82089552238805974"/>
          <c:h val="0.55656108597285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'פלט תוצאות א'!$J$7:$K$14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א'!$K$8:$K$15</c:f>
              <c:numCache>
                <c:formatCode>General</c:formatCode>
                <c:ptCount val="8"/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'פלט תוצאות א'!$J$7:$K$14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א'!$L$7:$L$14</c:f>
              <c:numCache>
                <c:formatCode>0_ ;[Red]\-0\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7600"/>
        <c:axId val="90459136"/>
      </c:barChart>
      <c:catAx>
        <c:axId val="9045760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045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459136"/>
        <c:scaling>
          <c:orientation val="minMax"/>
          <c:max val="25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1000"/>
                  <a:t>מספר תלמידים</a:t>
                </a:r>
              </a:p>
            </c:rich>
          </c:tx>
          <c:layout>
            <c:manualLayout>
              <c:xMode val="edge"/>
              <c:yMode val="edge"/>
              <c:x val="0.93432835820895521"/>
              <c:y val="0.28506787330316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0457600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200"/>
              <a:t>התפלגות ציונים - נוסח א'</a:t>
            </a:r>
          </a:p>
        </c:rich>
      </c:tx>
      <c:layout>
        <c:manualLayout>
          <c:xMode val="edge"/>
          <c:yMode val="edge"/>
          <c:x val="0.21710753320014103"/>
          <c:y val="4.59182194985807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01492537313432E-2"/>
          <c:y val="0.17647058823529413"/>
          <c:w val="0.82089552238805974"/>
          <c:h val="0.556561085972850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'פלט תוצאות ב'!$J$7:$K$14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ב'!$K$8:$K$15</c:f>
              <c:numCache>
                <c:formatCode>General</c:formatCode>
                <c:ptCount val="8"/>
              </c:numCache>
            </c:numRef>
          </c:val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'פלט תוצאות ב'!$J$7:$K$14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ב'!$L$7:$L$14</c:f>
              <c:numCache>
                <c:formatCode>0_ ;[Red]\-0\ 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31360"/>
        <c:axId val="93241344"/>
      </c:barChart>
      <c:catAx>
        <c:axId val="9323136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324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241344"/>
        <c:scaling>
          <c:orientation val="minMax"/>
          <c:max val="25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1000"/>
                  <a:t>מספר תלמידים</a:t>
                </a:r>
              </a:p>
            </c:rich>
          </c:tx>
          <c:layout>
            <c:manualLayout>
              <c:xMode val="edge"/>
              <c:yMode val="edge"/>
              <c:x val="0.93432835820895521"/>
              <c:y val="0.28506787330316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3231360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200" baseline="0"/>
              <a:t>התפלגות הציונים לכיתה</a:t>
            </a:r>
          </a:p>
        </c:rich>
      </c:tx>
      <c:layout>
        <c:manualLayout>
          <c:xMode val="edge"/>
          <c:yMode val="edge"/>
          <c:x val="0.35391011308771586"/>
          <c:y val="4.11522633744855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864259549132647E-2"/>
          <c:y val="0.1810706865302153"/>
          <c:w val="0.83745024243313249"/>
          <c:h val="0.563788273969079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'פלט תוצאות המבחן'!$M$6:$N$13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המבחן'!$N$7:$N$13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'פלט תוצאות המבחן'!$M$6:$N$13</c:f>
              <c:strCache>
                <c:ptCount val="8"/>
                <c:pt idx="0">
                  <c:v>קיבלו 0</c:v>
                </c:pt>
                <c:pt idx="1">
                  <c:v>לא מספיק</c:v>
                </c:pt>
                <c:pt idx="2">
                  <c:v>מספיק בקושי</c:v>
                </c:pt>
                <c:pt idx="3">
                  <c:v>מספיק</c:v>
                </c:pt>
                <c:pt idx="4">
                  <c:v>כמעט טוב</c:v>
                </c:pt>
                <c:pt idx="5">
                  <c:v>טוב</c:v>
                </c:pt>
                <c:pt idx="6">
                  <c:v>טוב מאוד</c:v>
                </c:pt>
                <c:pt idx="7">
                  <c:v>מצוין</c:v>
                </c:pt>
              </c:strCache>
            </c:strRef>
          </c:cat>
          <c:val>
            <c:numRef>
              <c:f>'פלט תוצאות המבחן'!$O$6:$O$13</c:f>
              <c:numCache>
                <c:formatCode>0_ ;[Red]\-0\ 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64576"/>
        <c:axId val="98266112"/>
      </c:barChart>
      <c:catAx>
        <c:axId val="9826457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826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66112"/>
        <c:scaling>
          <c:orientation val="minMax"/>
          <c:max val="45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מספר תלמידים</a:t>
                </a:r>
              </a:p>
            </c:rich>
          </c:tx>
          <c:layout>
            <c:manualLayout>
              <c:xMode val="edge"/>
              <c:yMode val="edge"/>
              <c:x val="0.92181264378989658"/>
              <c:y val="0.28806713975567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98264576"/>
        <c:crosses val="autoZero"/>
        <c:crossBetween val="between"/>
        <c:majorUnit val="10"/>
        <c:min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200" b="1" i="0" baseline="0">
                <a:effectLst/>
              </a:rPr>
              <a:t>אחוז הצלחה של הכיתה על פי נושא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('פלט תוצאות המבחן'!$J$10:$J$12,'פלט תוצאות המבחן'!$I$14:$J$14)</c:f>
              <c:strCache>
                <c:ptCount val="4"/>
                <c:pt idx="0">
                  <c:v>חומרים</c:v>
                </c:pt>
                <c:pt idx="1">
                  <c:v>הזנה</c:v>
                </c:pt>
                <c:pt idx="2">
                  <c:v>תורשה</c:v>
                </c:pt>
                <c:pt idx="3">
                  <c:v>אנרגיה</c:v>
                </c:pt>
              </c:strCache>
            </c:strRef>
          </c:cat>
          <c:val>
            <c:numRef>
              <c:f>('פלט תוצאות המבחן'!$K$10:$K$12,'פלט תוצאות המבחן'!$K$14)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91072"/>
        <c:axId val="97916032"/>
      </c:barChart>
      <c:catAx>
        <c:axId val="98291072"/>
        <c:scaling>
          <c:orientation val="maxMin"/>
        </c:scaling>
        <c:delete val="0"/>
        <c:axPos val="b"/>
        <c:majorTickMark val="out"/>
        <c:minorTickMark val="none"/>
        <c:tickLblPos val="nextTo"/>
        <c:crossAx val="97916032"/>
        <c:crosses val="autoZero"/>
        <c:auto val="1"/>
        <c:lblAlgn val="ctr"/>
        <c:lblOffset val="100"/>
        <c:noMultiLvlLbl val="0"/>
      </c:catAx>
      <c:valAx>
        <c:axId val="97916032"/>
        <c:scaling>
          <c:orientation val="minMax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98291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800" b="1" i="0" u="none" strike="noStrike" baseline="0">
                <a:effectLst/>
              </a:rPr>
              <a:t>אחוז הצלחה של הכיתה על פי פרק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8368794326241134E-2"/>
          <c:y val="0.25035906969962091"/>
          <c:w val="0.84349238743609656"/>
          <c:h val="0.6369251239428405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('פלט תוצאות המבחן'!$I$9:$J$9,'פלט תוצאות המבחן'!$I$14:$J$14)</c:f>
              <c:strCache>
                <c:ptCount val="2"/>
                <c:pt idx="0">
                  <c:v>חומרים, הזנה ותורשה</c:v>
                </c:pt>
                <c:pt idx="1">
                  <c:v>אנרגיה</c:v>
                </c:pt>
              </c:strCache>
            </c:strRef>
          </c:cat>
          <c:val>
            <c:numRef>
              <c:f>('פלט תוצאות המבחן'!$K$9,'פלט תוצאות המבחן'!$K$14)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0608"/>
        <c:axId val="97942144"/>
      </c:barChart>
      <c:catAx>
        <c:axId val="97940608"/>
        <c:scaling>
          <c:orientation val="maxMin"/>
        </c:scaling>
        <c:delete val="0"/>
        <c:axPos val="b"/>
        <c:majorTickMark val="out"/>
        <c:minorTickMark val="none"/>
        <c:tickLblPos val="nextTo"/>
        <c:crossAx val="97942144"/>
        <c:crosses val="autoZero"/>
        <c:auto val="1"/>
        <c:lblAlgn val="ctr"/>
        <c:lblOffset val="100"/>
        <c:noMultiLvlLbl val="0"/>
      </c:catAx>
      <c:valAx>
        <c:axId val="97942144"/>
        <c:scaling>
          <c:orientation val="minMax"/>
          <c:max val="1"/>
          <c:min val="0"/>
        </c:scaling>
        <c:delete val="0"/>
        <c:axPos val="r"/>
        <c:majorGridlines/>
        <c:numFmt formatCode="0.0%" sourceLinked="1"/>
        <c:majorTickMark val="out"/>
        <c:minorTickMark val="none"/>
        <c:tickLblPos val="nextTo"/>
        <c:crossAx val="9794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28575</xdr:rowOff>
    </xdr:from>
    <xdr:to>
      <xdr:col>13</xdr:col>
      <xdr:colOff>409575</xdr:colOff>
      <xdr:row>73</xdr:row>
      <xdr:rowOff>95250</xdr:rowOff>
    </xdr:to>
    <xdr:pic>
      <xdr:nvPicPr>
        <xdr:cNvPr id="4" name="Picture 338" descr="הנחיות-מיפוי-הישגי-תלמידים-לצורך-הפקת-תועלת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352025" y="609600"/>
          <a:ext cx="7620000" cy="1220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16</xdr:row>
      <xdr:rowOff>95250</xdr:rowOff>
    </xdr:from>
    <xdr:to>
      <xdr:col>13</xdr:col>
      <xdr:colOff>390525</xdr:colOff>
      <xdr:row>28</xdr:row>
      <xdr:rowOff>142875</xdr:rowOff>
    </xdr:to>
    <xdr:graphicFrame macro="">
      <xdr:nvGraphicFramePr>
        <xdr:cNvPr id="368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16</xdr:row>
      <xdr:rowOff>95250</xdr:rowOff>
    </xdr:from>
    <xdr:to>
      <xdr:col>13</xdr:col>
      <xdr:colOff>390525</xdr:colOff>
      <xdr:row>28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</xdr:colOff>
      <xdr:row>18</xdr:row>
      <xdr:rowOff>38100</xdr:rowOff>
    </xdr:from>
    <xdr:to>
      <xdr:col>15</xdr:col>
      <xdr:colOff>285749</xdr:colOff>
      <xdr:row>30</xdr:row>
      <xdr:rowOff>19050</xdr:rowOff>
    </xdr:to>
    <xdr:graphicFrame macro="">
      <xdr:nvGraphicFramePr>
        <xdr:cNvPr id="56327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29</xdr:row>
      <xdr:rowOff>128587</xdr:rowOff>
    </xdr:from>
    <xdr:to>
      <xdr:col>15</xdr:col>
      <xdr:colOff>333375</xdr:colOff>
      <xdr:row>45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85725</xdr:colOff>
      <xdr:row>46</xdr:row>
      <xdr:rowOff>100012</xdr:rowOff>
    </xdr:from>
    <xdr:to>
      <xdr:col>15</xdr:col>
      <xdr:colOff>333375</xdr:colOff>
      <xdr:row>63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99" name="List2" displayName="List2" ref="BA1:BA5" totalsRowShown="0" headerRowDxfId="19" dataDxfId="18">
  <autoFilter ref="BA1:BA5"/>
  <tableColumns count="1">
    <tableColumn id="1" name="שאלה פתוחה" dataDxfId="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03" name="List6" displayName="List6" ref="AU1:AU4" totalsRowShown="0" headerRowDxfId="16" dataDxfId="15">
  <autoFilter ref="AU1:AU4"/>
  <tableColumns count="1">
    <tableColumn id="1" name="שאלה פתוחה פשוטה" dataDxfId="1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1" name="List11" displayName="List11" ref="AW1:AW4" totalsRowShown="0" headerRowDxfId="13">
  <autoFilter ref="AW1:AW4"/>
  <tableColumns count="1">
    <tableColumn id="1" name="מבחן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" name="List22" displayName="List22" ref="BA1:BA5" totalsRowShown="0" headerRowDxfId="9" dataDxfId="8">
  <autoFilter ref="BA1:BA5"/>
  <tableColumns count="1">
    <tableColumn id="1" name="שאלה פתוחה" dataDxfId="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2" name="List63" displayName="List63" ref="AU1:AU4" totalsRowShown="0" headerRowDxfId="6" dataDxfId="5">
  <autoFilter ref="AU1:AU4"/>
  <tableColumns count="1">
    <tableColumn id="1" name="שאלה פתוחה פשוטה" dataDxfId="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3" name="List114" displayName="List114" ref="AW1:AW4" totalsRowShown="0" headerRowDxfId="3">
  <autoFilter ref="AW1:AW4"/>
  <tableColumns count="1">
    <tableColumn id="1" name="מבחן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rightToLeft="1" tabSelected="1" workbookViewId="0">
      <selection activeCell="B2" sqref="B2:N2"/>
    </sheetView>
  </sheetViews>
  <sheetFormatPr defaultRowHeight="12.75" x14ac:dyDescent="0.2"/>
  <sheetData>
    <row r="2" spans="2:16" ht="20.25" x14ac:dyDescent="0.3">
      <c r="B2" s="200" t="s">
        <v>198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</row>
    <row r="7" spans="2:16" ht="18" x14ac:dyDescent="0.25">
      <c r="C7" s="79"/>
    </row>
    <row r="8" spans="2:16" ht="14.25" x14ac:dyDescent="0.2">
      <c r="C8" s="81"/>
    </row>
    <row r="9" spans="2:16" ht="14.25" x14ac:dyDescent="0.2">
      <c r="C9" s="81"/>
    </row>
    <row r="10" spans="2:16" ht="15" x14ac:dyDescent="0.25">
      <c r="C10" s="82"/>
    </row>
    <row r="11" spans="2:16" ht="20.25" x14ac:dyDescent="0.3">
      <c r="C11" s="8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2:16" ht="14.25" x14ac:dyDescent="0.2">
      <c r="C12" s="81"/>
    </row>
    <row r="14" spans="2:16" ht="15" x14ac:dyDescent="0.25">
      <c r="C14" s="83"/>
    </row>
    <row r="15" spans="2:16" ht="15" x14ac:dyDescent="0.25">
      <c r="C15" s="83"/>
    </row>
    <row r="16" spans="2:16" ht="15" x14ac:dyDescent="0.25">
      <c r="C16" s="83"/>
    </row>
    <row r="17" spans="3:3" ht="14.25" x14ac:dyDescent="0.2">
      <c r="C17" s="81"/>
    </row>
    <row r="18" spans="3:3" x14ac:dyDescent="0.2">
      <c r="C18" s="80"/>
    </row>
    <row r="19" spans="3:3" x14ac:dyDescent="0.2">
      <c r="C19" s="80"/>
    </row>
    <row r="20" spans="3:3" x14ac:dyDescent="0.2">
      <c r="C20" s="80"/>
    </row>
    <row r="21" spans="3:3" x14ac:dyDescent="0.2">
      <c r="C21" s="80"/>
    </row>
    <row r="22" spans="3:3" x14ac:dyDescent="0.2">
      <c r="C22" s="80"/>
    </row>
    <row r="23" spans="3:3" x14ac:dyDescent="0.2">
      <c r="C23" s="80"/>
    </row>
    <row r="24" spans="3:3" ht="15" x14ac:dyDescent="0.25">
      <c r="C24" s="82"/>
    </row>
    <row r="25" spans="3:3" ht="14.25" x14ac:dyDescent="0.2">
      <c r="C25" s="81"/>
    </row>
    <row r="26" spans="3:3" ht="15" x14ac:dyDescent="0.25">
      <c r="C26" s="84"/>
    </row>
    <row r="27" spans="3:3" ht="15" x14ac:dyDescent="0.25">
      <c r="C27" s="83"/>
    </row>
    <row r="28" spans="3:3" ht="15" x14ac:dyDescent="0.25">
      <c r="C28" s="83"/>
    </row>
    <row r="29" spans="3:3" ht="15" x14ac:dyDescent="0.25">
      <c r="C29" s="84"/>
    </row>
    <row r="30" spans="3:3" ht="15" x14ac:dyDescent="0.25">
      <c r="C30" s="83"/>
    </row>
    <row r="31" spans="3:3" ht="15" x14ac:dyDescent="0.25">
      <c r="C31" s="83"/>
    </row>
    <row r="32" spans="3:3" ht="15" x14ac:dyDescent="0.25">
      <c r="C32" s="85"/>
    </row>
    <row r="33" spans="3:3" ht="15" x14ac:dyDescent="0.25">
      <c r="C33" s="85"/>
    </row>
    <row r="34" spans="3:3" ht="15" x14ac:dyDescent="0.25">
      <c r="C34" s="85"/>
    </row>
    <row r="35" spans="3:3" ht="15" x14ac:dyDescent="0.25">
      <c r="C35" s="85"/>
    </row>
    <row r="36" spans="3:3" ht="15" x14ac:dyDescent="0.25">
      <c r="C36" s="83"/>
    </row>
    <row r="37" spans="3:3" ht="15" x14ac:dyDescent="0.25">
      <c r="C37" s="83"/>
    </row>
    <row r="38" spans="3:3" ht="15" x14ac:dyDescent="0.25">
      <c r="C38" s="84"/>
    </row>
    <row r="40" spans="3:3" ht="15" x14ac:dyDescent="0.25">
      <c r="C40" s="86"/>
    </row>
  </sheetData>
  <sheetProtection password="EA5E" sheet="1" objects="1" scenarios="1" selectLockedCells="1" selectUnlockedCells="1"/>
  <mergeCells count="1">
    <mergeCell ref="B2:N2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4"/>
  <sheetViews>
    <sheetView rightToLeft="1" topLeftCell="W1" zoomScaleNormal="100" workbookViewId="0">
      <pane ySplit="17" topLeftCell="A53" activePane="bottomLeft" state="frozen"/>
      <selection pane="bottomLeft" activeCell="AE62" sqref="AE62:AF62"/>
    </sheetView>
  </sheetViews>
  <sheetFormatPr defaultRowHeight="12.75" x14ac:dyDescent="0.2"/>
  <cols>
    <col min="1" max="1" width="4.7109375" customWidth="1"/>
    <col min="2" max="2" width="24.5703125" customWidth="1"/>
    <col min="3" max="3" width="9.42578125" customWidth="1"/>
    <col min="4" max="4" width="8.7109375" customWidth="1"/>
    <col min="5" max="5" width="12.85546875" customWidth="1"/>
    <col min="6" max="6" width="9.42578125" customWidth="1"/>
    <col min="7" max="7" width="10.5703125" customWidth="1"/>
    <col min="8" max="8" width="10.42578125" customWidth="1"/>
    <col min="9" max="9" width="11" customWidth="1"/>
    <col min="10" max="10" width="12" customWidth="1"/>
    <col min="11" max="11" width="9.5703125" customWidth="1"/>
    <col min="12" max="12" width="14.140625" customWidth="1"/>
    <col min="13" max="13" width="5.7109375" customWidth="1"/>
    <col min="14" max="14" width="13" customWidth="1"/>
    <col min="15" max="15" width="14.140625" customWidth="1"/>
    <col min="16" max="16" width="13.140625" customWidth="1"/>
    <col min="17" max="17" width="11.5703125" customWidth="1"/>
    <col min="18" max="18" width="16.28515625" customWidth="1"/>
    <col min="19" max="19" width="9.85546875" customWidth="1"/>
    <col min="20" max="20" width="13.42578125" customWidth="1"/>
    <col min="21" max="21" width="14" customWidth="1"/>
    <col min="22" max="22" width="6.5703125" customWidth="1"/>
    <col min="23" max="23" width="10.140625" customWidth="1"/>
    <col min="24" max="24" width="13" customWidth="1"/>
    <col min="25" max="25" width="15.85546875" customWidth="1"/>
    <col min="26" max="26" width="13" customWidth="1"/>
    <col min="27" max="27" width="9.140625" customWidth="1"/>
    <col min="28" max="28" width="6.42578125" customWidth="1"/>
    <col min="29" max="29" width="13" customWidth="1"/>
    <col min="30" max="30" width="12.7109375" customWidth="1"/>
    <col min="31" max="31" width="10.140625" customWidth="1"/>
    <col min="32" max="32" width="13" customWidth="1"/>
    <col min="33" max="33" width="12.42578125" customWidth="1"/>
    <col min="34" max="34" width="10.85546875" customWidth="1"/>
    <col min="35" max="35" width="8.85546875" customWidth="1"/>
    <col min="36" max="36" width="14.5703125" customWidth="1"/>
    <col min="37" max="37" width="12.140625" customWidth="1"/>
    <col min="38" max="38" width="12.28515625" customWidth="1"/>
    <col min="39" max="39" width="13.7109375" customWidth="1"/>
    <col min="40" max="40" width="13.42578125" customWidth="1"/>
    <col min="41" max="41" width="13" customWidth="1"/>
    <col min="42" max="42" width="6" customWidth="1"/>
    <col min="43" max="43" width="10.28515625" customWidth="1"/>
    <col min="44" max="44" width="2.5703125" customWidth="1"/>
    <col min="45" max="45" width="19.85546875" bestFit="1" customWidth="1"/>
    <col min="46" max="46" width="11.7109375" customWidth="1"/>
    <col min="47" max="47" width="8.42578125" customWidth="1"/>
    <col min="48" max="48" width="10.28515625" customWidth="1"/>
    <col min="49" max="49" width="10.42578125" customWidth="1"/>
    <col min="50" max="50" width="16.140625" customWidth="1"/>
    <col min="51" max="51" width="4.7109375" customWidth="1"/>
    <col min="52" max="52" width="12.85546875" customWidth="1"/>
    <col min="53" max="53" width="10.140625" customWidth="1"/>
    <col min="54" max="54" width="14.28515625" customWidth="1"/>
    <col min="55" max="55" width="13.140625" customWidth="1"/>
    <col min="56" max="56" width="12" customWidth="1"/>
    <col min="57" max="57" width="14.42578125" customWidth="1"/>
  </cols>
  <sheetData>
    <row r="1" spans="1:57" ht="18" x14ac:dyDescent="0.25">
      <c r="A1" s="2"/>
      <c r="B1" s="206" t="s">
        <v>199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2"/>
      <c r="AS1" s="20" t="s">
        <v>78</v>
      </c>
      <c r="AU1" s="139" t="s">
        <v>25</v>
      </c>
      <c r="AW1" s="30" t="s">
        <v>32</v>
      </c>
      <c r="AY1" s="145" t="s">
        <v>8</v>
      </c>
      <c r="BA1" s="139" t="s">
        <v>9</v>
      </c>
      <c r="BC1" s="145" t="s">
        <v>77</v>
      </c>
    </row>
    <row r="2" spans="1:57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18"/>
      <c r="AS2">
        <v>1</v>
      </c>
      <c r="AU2" s="140" t="s">
        <v>4</v>
      </c>
      <c r="AW2" t="s">
        <v>33</v>
      </c>
      <c r="AY2" s="140" t="s">
        <v>0</v>
      </c>
      <c r="BA2" s="140" t="s">
        <v>4</v>
      </c>
      <c r="BC2" s="140">
        <v>1</v>
      </c>
    </row>
    <row r="3" spans="1:57" x14ac:dyDescent="0.2">
      <c r="A3" s="2"/>
      <c r="B3" s="4" t="s">
        <v>10</v>
      </c>
      <c r="C3" s="207"/>
      <c r="D3" s="208"/>
      <c r="E3" s="2"/>
      <c r="F3" s="5" t="s">
        <v>11</v>
      </c>
      <c r="G3" s="214"/>
      <c r="H3" s="214"/>
      <c r="I3" s="214"/>
      <c r="J3" s="215"/>
      <c r="K3" s="2"/>
      <c r="L3" s="4" t="s">
        <v>12</v>
      </c>
      <c r="M3" s="205"/>
      <c r="N3" s="205"/>
      <c r="O3" s="2"/>
      <c r="P3" s="5" t="s">
        <v>13</v>
      </c>
      <c r="Q3" s="28"/>
      <c r="T3" s="2"/>
      <c r="AN3" s="6"/>
      <c r="AO3" s="2"/>
      <c r="AS3">
        <v>2</v>
      </c>
      <c r="AU3" s="140" t="s">
        <v>6</v>
      </c>
      <c r="AW3" t="s">
        <v>34</v>
      </c>
      <c r="AY3" s="140" t="s">
        <v>1</v>
      </c>
      <c r="BA3" s="140" t="s">
        <v>5</v>
      </c>
      <c r="BC3" s="140">
        <v>2</v>
      </c>
    </row>
    <row r="4" spans="1:57" ht="17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S4">
        <v>3</v>
      </c>
      <c r="AU4" s="140" t="s">
        <v>7</v>
      </c>
      <c r="AW4" t="s">
        <v>7</v>
      </c>
      <c r="AY4" s="140" t="s">
        <v>2</v>
      </c>
      <c r="BA4" s="140" t="s">
        <v>6</v>
      </c>
      <c r="BC4" s="140">
        <v>3</v>
      </c>
    </row>
    <row r="5" spans="1:57" ht="13.5" thickBot="1" x14ac:dyDescent="0.25">
      <c r="A5" s="2"/>
      <c r="B5" s="216" t="s">
        <v>74</v>
      </c>
      <c r="C5" s="217"/>
      <c r="D5" s="117" t="s">
        <v>113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S5" t="s">
        <v>7</v>
      </c>
      <c r="AY5" s="140" t="s">
        <v>3</v>
      </c>
      <c r="BA5" s="140" t="s">
        <v>7</v>
      </c>
      <c r="BC5" s="140">
        <v>4</v>
      </c>
    </row>
    <row r="6" spans="1:57" ht="15" customHeight="1" x14ac:dyDescent="0.3">
      <c r="A6" s="2"/>
      <c r="B6" s="219" t="s">
        <v>135</v>
      </c>
      <c r="C6" s="220"/>
      <c r="D6" s="127">
        <v>22</v>
      </c>
      <c r="E6" s="2"/>
      <c r="F6" s="222" t="s">
        <v>65</v>
      </c>
      <c r="G6" s="223"/>
      <c r="H6" s="223"/>
      <c r="I6" s="223"/>
      <c r="J6" s="224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2"/>
      <c r="AH6" s="2"/>
      <c r="AI6" s="2"/>
      <c r="AJ6" s="2"/>
      <c r="AK6" s="2"/>
      <c r="AL6" s="2"/>
      <c r="AM6" s="2"/>
      <c r="AN6" s="2"/>
      <c r="AO6" s="2"/>
      <c r="AY6" s="140" t="s">
        <v>7</v>
      </c>
      <c r="BC6" s="140" t="s">
        <v>7</v>
      </c>
    </row>
    <row r="7" spans="1:57" ht="15" customHeight="1" thickBot="1" x14ac:dyDescent="0.35">
      <c r="A7" s="2"/>
      <c r="B7" s="219" t="s">
        <v>134</v>
      </c>
      <c r="C7" s="220"/>
      <c r="D7" s="127">
        <v>23</v>
      </c>
      <c r="E7" s="2"/>
      <c r="F7" s="225" t="s">
        <v>63</v>
      </c>
      <c r="G7" s="226"/>
      <c r="H7" s="226"/>
      <c r="I7" s="226"/>
      <c r="J7" s="22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2"/>
      <c r="AH7" s="2"/>
      <c r="AI7" s="2"/>
      <c r="AJ7" s="2"/>
      <c r="AK7" s="2"/>
      <c r="AL7" s="2"/>
      <c r="AM7" s="2"/>
      <c r="AN7" s="2"/>
      <c r="AO7" s="2"/>
      <c r="AU7" s="1"/>
    </row>
    <row r="8" spans="1:57" ht="18" customHeight="1" thickBot="1" x14ac:dyDescent="0.35">
      <c r="A8" s="2"/>
      <c r="B8" s="209" t="s">
        <v>128</v>
      </c>
      <c r="C8" s="210"/>
      <c r="D8" s="116">
        <v>15</v>
      </c>
      <c r="E8" s="2"/>
      <c r="F8" s="211">
        <f>SUM(D6:D9)</f>
        <v>100</v>
      </c>
      <c r="G8" s="212"/>
      <c r="H8" s="212"/>
      <c r="I8" s="212"/>
      <c r="J8" s="213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2"/>
      <c r="AH8" s="2"/>
      <c r="AI8" s="2"/>
      <c r="AJ8" s="2"/>
      <c r="AK8" s="2"/>
      <c r="AL8" s="2"/>
      <c r="AM8" s="2"/>
      <c r="AN8" s="2"/>
      <c r="AO8" s="2"/>
      <c r="AS8" s="139" t="s">
        <v>127</v>
      </c>
      <c r="AU8" s="143" t="s">
        <v>115</v>
      </c>
      <c r="AV8" s="179"/>
      <c r="AW8" s="139" t="s">
        <v>96</v>
      </c>
      <c r="AY8" s="139" t="s">
        <v>145</v>
      </c>
      <c r="BA8" s="139" t="s">
        <v>141</v>
      </c>
      <c r="BB8" s="179"/>
      <c r="BC8" s="139" t="s">
        <v>140</v>
      </c>
      <c r="BE8" s="1" t="s">
        <v>178</v>
      </c>
    </row>
    <row r="9" spans="1:57" ht="14.25" customHeight="1" x14ac:dyDescent="0.3">
      <c r="A9" s="2"/>
      <c r="B9" s="158" t="s">
        <v>129</v>
      </c>
      <c r="C9" s="159"/>
      <c r="D9" s="128">
        <v>40</v>
      </c>
      <c r="E9" s="2"/>
      <c r="F9" s="161"/>
      <c r="G9" s="161"/>
      <c r="H9" s="161"/>
      <c r="I9" s="161"/>
      <c r="J9" s="16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2"/>
      <c r="AH9" s="2"/>
      <c r="AI9" s="2"/>
      <c r="AJ9" s="2"/>
      <c r="AK9" s="2"/>
      <c r="AL9" s="2"/>
      <c r="AM9" s="2"/>
      <c r="AN9" s="2"/>
      <c r="AO9" s="2"/>
      <c r="AS9" s="140" t="s">
        <v>4</v>
      </c>
      <c r="AU9" s="140" t="s">
        <v>4</v>
      </c>
      <c r="AV9" s="179"/>
      <c r="AW9" s="142" t="s">
        <v>144</v>
      </c>
      <c r="AY9" s="141" t="s">
        <v>101</v>
      </c>
      <c r="BA9" s="141" t="s">
        <v>142</v>
      </c>
      <c r="BB9" s="179"/>
      <c r="BC9" s="142" t="s">
        <v>98</v>
      </c>
      <c r="BE9" s="141" t="s">
        <v>179</v>
      </c>
    </row>
    <row r="10" spans="1:57" ht="12.75" customHeight="1" x14ac:dyDescent="0.3">
      <c r="A10" s="161"/>
      <c r="B10" s="161"/>
      <c r="C10" s="161"/>
      <c r="D10" s="161"/>
      <c r="E10" s="2"/>
      <c r="F10" s="161"/>
      <c r="G10" s="161"/>
      <c r="H10" s="161"/>
      <c r="I10" s="161"/>
      <c r="J10" s="161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2"/>
      <c r="AH10" s="2"/>
      <c r="AI10" s="2"/>
      <c r="AJ10" s="2"/>
      <c r="AK10" s="2"/>
      <c r="AL10" s="2"/>
      <c r="AM10" s="2"/>
      <c r="AN10" s="2"/>
      <c r="AO10" s="2"/>
      <c r="AS10" s="141" t="s">
        <v>139</v>
      </c>
      <c r="AU10" s="141" t="s">
        <v>114</v>
      </c>
      <c r="AV10" s="179"/>
      <c r="AW10" s="142" t="s">
        <v>98</v>
      </c>
      <c r="AY10" s="142" t="s">
        <v>102</v>
      </c>
      <c r="BA10" s="141" t="s">
        <v>143</v>
      </c>
      <c r="BB10" s="179"/>
      <c r="BC10" s="142" t="s">
        <v>99</v>
      </c>
      <c r="BE10" s="142" t="s">
        <v>180</v>
      </c>
    </row>
    <row r="11" spans="1:57" ht="14.25" customHeight="1" x14ac:dyDescent="0.3">
      <c r="A11" s="161"/>
      <c r="B11" s="161"/>
      <c r="C11" s="161"/>
      <c r="D11" s="161"/>
      <c r="E11" s="2"/>
      <c r="F11" s="161"/>
      <c r="G11" s="161"/>
      <c r="H11" s="161"/>
      <c r="I11" s="161"/>
      <c r="J11" s="161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2"/>
      <c r="AH11" s="2"/>
      <c r="AI11" s="2"/>
      <c r="AJ11" s="2"/>
      <c r="AK11" s="2"/>
      <c r="AL11" s="2"/>
      <c r="AM11" s="2"/>
      <c r="AN11" s="2"/>
      <c r="AS11" s="141" t="s">
        <v>138</v>
      </c>
      <c r="AU11" s="141" t="s">
        <v>84</v>
      </c>
      <c r="AV11" s="179"/>
      <c r="AW11" s="142" t="s">
        <v>99</v>
      </c>
      <c r="AY11" s="142" t="s">
        <v>146</v>
      </c>
      <c r="BA11" s="141" t="s">
        <v>6</v>
      </c>
      <c r="BB11" s="179"/>
      <c r="BC11" s="141" t="s">
        <v>82</v>
      </c>
      <c r="BE11" s="142" t="s">
        <v>82</v>
      </c>
    </row>
    <row r="12" spans="1:57" ht="12.75" customHeight="1" x14ac:dyDescent="0.3">
      <c r="A12" s="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2"/>
      <c r="AH12" s="2"/>
      <c r="AI12" s="2"/>
      <c r="AJ12" s="2"/>
      <c r="AK12" s="2"/>
      <c r="AL12" s="2"/>
      <c r="AM12" s="2"/>
      <c r="AN12" s="2"/>
      <c r="AQ12" s="90"/>
      <c r="AS12" s="141" t="s">
        <v>82</v>
      </c>
      <c r="AU12" s="141" t="s">
        <v>85</v>
      </c>
      <c r="AV12" s="179"/>
      <c r="AW12" s="142" t="s">
        <v>6</v>
      </c>
      <c r="AY12" s="142" t="s">
        <v>82</v>
      </c>
      <c r="BA12" s="140" t="s">
        <v>7</v>
      </c>
      <c r="BB12" s="179"/>
      <c r="BC12" s="142" t="s">
        <v>7</v>
      </c>
      <c r="BE12" s="140" t="s">
        <v>7</v>
      </c>
    </row>
    <row r="13" spans="1:57" x14ac:dyDescent="0.2">
      <c r="A13" s="2"/>
      <c r="B13" s="2"/>
      <c r="AS13" s="141" t="s">
        <v>7</v>
      </c>
      <c r="AU13" s="141" t="s">
        <v>6</v>
      </c>
      <c r="AV13" s="180"/>
      <c r="AW13" s="142" t="s">
        <v>7</v>
      </c>
      <c r="AY13" s="140" t="s">
        <v>7</v>
      </c>
    </row>
    <row r="14" spans="1:57" x14ac:dyDescent="0.2">
      <c r="A14" s="228"/>
      <c r="B14" s="97" t="s">
        <v>17</v>
      </c>
      <c r="C14" s="232" t="s">
        <v>135</v>
      </c>
      <c r="D14" s="233"/>
      <c r="E14" s="233"/>
      <c r="F14" s="233"/>
      <c r="G14" s="233"/>
      <c r="H14" s="233"/>
      <c r="I14" s="233"/>
      <c r="J14" s="233"/>
      <c r="K14" s="233"/>
      <c r="L14" s="234"/>
      <c r="M14" s="162"/>
      <c r="N14" s="202" t="s">
        <v>134</v>
      </c>
      <c r="O14" s="203"/>
      <c r="P14" s="203"/>
      <c r="Q14" s="203"/>
      <c r="R14" s="203"/>
      <c r="S14" s="203"/>
      <c r="T14" s="203"/>
      <c r="U14" s="204"/>
      <c r="V14" s="162"/>
      <c r="W14" s="202" t="s">
        <v>128</v>
      </c>
      <c r="X14" s="203"/>
      <c r="Y14" s="203"/>
      <c r="Z14" s="203"/>
      <c r="AA14" s="204"/>
      <c r="AB14" s="162"/>
      <c r="AC14" s="172" t="s">
        <v>129</v>
      </c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4"/>
      <c r="AP14" s="163"/>
      <c r="AQ14" s="201" t="s">
        <v>154</v>
      </c>
      <c r="AR14" s="58"/>
      <c r="AS14" s="58"/>
      <c r="AT14" s="58"/>
      <c r="AU14" s="141" t="s">
        <v>7</v>
      </c>
      <c r="AW14" s="144"/>
      <c r="AX14" s="90"/>
      <c r="AZ14" s="1"/>
      <c r="BC14" s="57"/>
    </row>
    <row r="15" spans="1:57" x14ac:dyDescent="0.2">
      <c r="A15" s="229"/>
      <c r="B15" s="7" t="s">
        <v>19</v>
      </c>
      <c r="C15" s="65" t="s">
        <v>88</v>
      </c>
      <c r="D15" s="65" t="s">
        <v>130</v>
      </c>
      <c r="E15" s="65" t="s">
        <v>131</v>
      </c>
      <c r="F15" s="65" t="s">
        <v>132</v>
      </c>
      <c r="G15" s="65" t="s">
        <v>133</v>
      </c>
      <c r="H15" s="65">
        <v>2</v>
      </c>
      <c r="I15" s="65" t="s">
        <v>89</v>
      </c>
      <c r="J15" s="65" t="s">
        <v>90</v>
      </c>
      <c r="K15" s="65" t="s">
        <v>92</v>
      </c>
      <c r="L15" s="65" t="s">
        <v>93</v>
      </c>
      <c r="M15" s="162"/>
      <c r="N15" s="65" t="s">
        <v>80</v>
      </c>
      <c r="O15" s="65" t="s">
        <v>81</v>
      </c>
      <c r="P15" s="65" t="s">
        <v>173</v>
      </c>
      <c r="Q15" s="65">
        <v>6</v>
      </c>
      <c r="R15" s="65" t="s">
        <v>94</v>
      </c>
      <c r="S15" s="65" t="s">
        <v>95</v>
      </c>
      <c r="T15" s="65" t="s">
        <v>76</v>
      </c>
      <c r="U15" s="65" t="s">
        <v>170</v>
      </c>
      <c r="V15" s="162"/>
      <c r="W15" s="103" t="s">
        <v>105</v>
      </c>
      <c r="X15" s="103" t="s">
        <v>171</v>
      </c>
      <c r="Y15" s="103" t="s">
        <v>172</v>
      </c>
      <c r="Z15" s="103" t="s">
        <v>107</v>
      </c>
      <c r="AA15" s="103" t="s">
        <v>108</v>
      </c>
      <c r="AB15" s="162"/>
      <c r="AC15" s="65" t="s">
        <v>109</v>
      </c>
      <c r="AD15" s="65" t="s">
        <v>110</v>
      </c>
      <c r="AE15" s="65">
        <v>12</v>
      </c>
      <c r="AF15" s="65" t="s">
        <v>111</v>
      </c>
      <c r="AG15" s="65" t="s">
        <v>112</v>
      </c>
      <c r="AH15" s="65" t="s">
        <v>174</v>
      </c>
      <c r="AI15" s="65" t="s">
        <v>118</v>
      </c>
      <c r="AJ15" s="65" t="s">
        <v>119</v>
      </c>
      <c r="AK15" s="65" t="s">
        <v>175</v>
      </c>
      <c r="AL15" s="65" t="s">
        <v>176</v>
      </c>
      <c r="AM15" s="103" t="s">
        <v>158</v>
      </c>
      <c r="AN15" s="103" t="s">
        <v>159</v>
      </c>
      <c r="AO15" s="65">
        <v>16</v>
      </c>
      <c r="AP15" s="164"/>
      <c r="AQ15" s="201"/>
      <c r="AT15" s="58"/>
      <c r="AU15" s="58"/>
      <c r="AV15" s="58"/>
      <c r="AW15" s="58"/>
      <c r="AX15" s="90"/>
      <c r="AZ15" s="1"/>
      <c r="BC15" s="57"/>
    </row>
    <row r="16" spans="1:57" x14ac:dyDescent="0.2">
      <c r="A16" s="8"/>
      <c r="B16" s="9"/>
      <c r="C16" s="19" t="s">
        <v>79</v>
      </c>
      <c r="D16" s="19" t="s">
        <v>79</v>
      </c>
      <c r="E16" s="19" t="s">
        <v>83</v>
      </c>
      <c r="F16" s="19" t="s">
        <v>83</v>
      </c>
      <c r="G16" s="19" t="s">
        <v>83</v>
      </c>
      <c r="H16" s="19" t="s">
        <v>79</v>
      </c>
      <c r="I16" s="19" t="s">
        <v>137</v>
      </c>
      <c r="J16" s="19" t="s">
        <v>79</v>
      </c>
      <c r="K16" s="19" t="s">
        <v>79</v>
      </c>
      <c r="L16" s="19" t="s">
        <v>83</v>
      </c>
      <c r="M16" s="162"/>
      <c r="N16" s="19" t="s">
        <v>83</v>
      </c>
      <c r="O16" s="19" t="s">
        <v>79</v>
      </c>
      <c r="P16" s="19" t="s">
        <v>83</v>
      </c>
      <c r="Q16" s="19" t="s">
        <v>79</v>
      </c>
      <c r="R16" s="19" t="s">
        <v>83</v>
      </c>
      <c r="S16" s="19" t="s">
        <v>79</v>
      </c>
      <c r="T16" s="19" t="s">
        <v>83</v>
      </c>
      <c r="U16" s="19" t="s">
        <v>83</v>
      </c>
      <c r="V16" s="162"/>
      <c r="W16" s="19" t="s">
        <v>79</v>
      </c>
      <c r="X16" s="19" t="s">
        <v>83</v>
      </c>
      <c r="Y16" s="19" t="s">
        <v>83</v>
      </c>
      <c r="Z16" s="19" t="s">
        <v>177</v>
      </c>
      <c r="AA16" s="19" t="s">
        <v>83</v>
      </c>
      <c r="AB16" s="162"/>
      <c r="AC16" s="19" t="s">
        <v>83</v>
      </c>
      <c r="AD16" s="19" t="s">
        <v>79</v>
      </c>
      <c r="AE16" s="19" t="s">
        <v>83</v>
      </c>
      <c r="AF16" s="19" t="s">
        <v>83</v>
      </c>
      <c r="AG16" s="19" t="s">
        <v>83</v>
      </c>
      <c r="AH16" s="19" t="s">
        <v>83</v>
      </c>
      <c r="AI16" s="19" t="s">
        <v>79</v>
      </c>
      <c r="AJ16" s="19" t="s">
        <v>83</v>
      </c>
      <c r="AK16" s="19" t="s">
        <v>79</v>
      </c>
      <c r="AL16" s="19" t="s">
        <v>83</v>
      </c>
      <c r="AM16" s="19" t="s">
        <v>83</v>
      </c>
      <c r="AN16" s="19" t="s">
        <v>79</v>
      </c>
      <c r="AO16" s="19" t="s">
        <v>83</v>
      </c>
      <c r="AP16" s="164"/>
      <c r="AQ16" s="201"/>
      <c r="AV16" s="89"/>
    </row>
    <row r="17" spans="1:58" x14ac:dyDescent="0.2">
      <c r="A17" s="7" t="s">
        <v>14</v>
      </c>
      <c r="B17" s="7" t="s">
        <v>15</v>
      </c>
      <c r="C17" s="15">
        <v>2</v>
      </c>
      <c r="D17" s="15">
        <v>2</v>
      </c>
      <c r="E17" s="15">
        <v>2</v>
      </c>
      <c r="F17" s="15">
        <v>2</v>
      </c>
      <c r="G17" s="15">
        <v>2</v>
      </c>
      <c r="H17" s="15">
        <v>2</v>
      </c>
      <c r="I17" s="15">
        <v>2</v>
      </c>
      <c r="J17" s="15">
        <v>2</v>
      </c>
      <c r="K17" s="15">
        <v>2</v>
      </c>
      <c r="L17" s="15">
        <v>4</v>
      </c>
      <c r="M17" s="175"/>
      <c r="N17" s="15">
        <v>3</v>
      </c>
      <c r="O17" s="15">
        <v>4</v>
      </c>
      <c r="P17" s="15">
        <v>3</v>
      </c>
      <c r="Q17" s="15">
        <v>2</v>
      </c>
      <c r="R17" s="15">
        <v>3</v>
      </c>
      <c r="S17" s="15">
        <v>2</v>
      </c>
      <c r="T17" s="15">
        <v>3</v>
      </c>
      <c r="U17" s="15">
        <v>3</v>
      </c>
      <c r="V17" s="175"/>
      <c r="W17" s="15">
        <v>2</v>
      </c>
      <c r="X17" s="15">
        <v>4</v>
      </c>
      <c r="Y17" s="15">
        <v>2</v>
      </c>
      <c r="Z17" s="15">
        <v>5</v>
      </c>
      <c r="AA17" s="115">
        <v>2</v>
      </c>
      <c r="AB17" s="175"/>
      <c r="AC17" s="15">
        <v>4</v>
      </c>
      <c r="AD17" s="15">
        <v>3</v>
      </c>
      <c r="AE17" s="15">
        <v>4</v>
      </c>
      <c r="AF17" s="15">
        <v>3</v>
      </c>
      <c r="AG17" s="15">
        <v>4</v>
      </c>
      <c r="AH17" s="15">
        <v>2</v>
      </c>
      <c r="AI17" s="15">
        <v>2</v>
      </c>
      <c r="AJ17" s="15">
        <v>2</v>
      </c>
      <c r="AK17" s="15">
        <v>2</v>
      </c>
      <c r="AL17" s="15">
        <v>4</v>
      </c>
      <c r="AM17" s="115">
        <v>3</v>
      </c>
      <c r="AN17" s="115">
        <v>3</v>
      </c>
      <c r="AO17" s="15">
        <v>4</v>
      </c>
      <c r="AP17" s="175"/>
      <c r="AQ17" s="197">
        <v>3</v>
      </c>
      <c r="AT17" s="1" t="s">
        <v>155</v>
      </c>
      <c r="AV17" s="139" t="s">
        <v>181</v>
      </c>
      <c r="AW17" s="179"/>
      <c r="AX17" s="139" t="s">
        <v>147</v>
      </c>
      <c r="AZ17" s="1" t="s">
        <v>148</v>
      </c>
      <c r="BB17" s="139" t="s">
        <v>153</v>
      </c>
      <c r="BC17" s="140"/>
      <c r="BD17" s="1"/>
      <c r="BE17" s="139" t="s">
        <v>166</v>
      </c>
      <c r="BF17" s="1"/>
    </row>
    <row r="18" spans="1:58" x14ac:dyDescent="0.2">
      <c r="A18" s="10">
        <v>1</v>
      </c>
      <c r="B18" s="108"/>
      <c r="C18" s="194"/>
      <c r="D18" s="194"/>
      <c r="E18" s="195"/>
      <c r="F18" s="194"/>
      <c r="G18" s="194"/>
      <c r="H18" s="194"/>
      <c r="I18" s="194"/>
      <c r="J18" s="195"/>
      <c r="K18" s="194"/>
      <c r="L18" s="195"/>
      <c r="M18" s="108"/>
      <c r="N18" s="194"/>
      <c r="O18" s="195"/>
      <c r="P18" s="195"/>
      <c r="Q18" s="194"/>
      <c r="R18" s="195"/>
      <c r="S18" s="194"/>
      <c r="T18" s="195"/>
      <c r="U18" s="194"/>
      <c r="V18" s="108"/>
      <c r="W18" s="195"/>
      <c r="X18" s="195"/>
      <c r="Y18" s="195"/>
      <c r="Z18" s="195"/>
      <c r="AA18" s="194"/>
      <c r="AB18" s="108"/>
      <c r="AC18" s="194"/>
      <c r="AD18" s="194"/>
      <c r="AE18" s="194"/>
      <c r="AF18" s="195"/>
      <c r="AG18" s="194"/>
      <c r="AH18" s="194"/>
      <c r="AI18" s="194"/>
      <c r="AJ18" s="195"/>
      <c r="AK18" s="194"/>
      <c r="AL18" s="194"/>
      <c r="AM18" s="196"/>
      <c r="AN18" s="196"/>
      <c r="AO18" s="194"/>
      <c r="AP18" s="11"/>
      <c r="AQ18" s="198">
        <v>0</v>
      </c>
      <c r="AT18" s="90">
        <v>0</v>
      </c>
      <c r="AV18" s="141" t="s">
        <v>100</v>
      </c>
      <c r="AW18" s="179"/>
      <c r="AX18" s="140" t="s">
        <v>4</v>
      </c>
      <c r="AZ18" s="141" t="s">
        <v>149</v>
      </c>
      <c r="BB18" s="141" t="s">
        <v>100</v>
      </c>
      <c r="BC18" s="140"/>
      <c r="BD18" s="90"/>
      <c r="BE18" s="142" t="s">
        <v>167</v>
      </c>
    </row>
    <row r="19" spans="1:58" x14ac:dyDescent="0.2">
      <c r="A19" s="10">
        <v>2</v>
      </c>
      <c r="B19" s="108"/>
      <c r="C19" s="194"/>
      <c r="D19" s="194"/>
      <c r="E19" s="195"/>
      <c r="F19" s="194"/>
      <c r="G19" s="194"/>
      <c r="H19" s="194"/>
      <c r="I19" s="194"/>
      <c r="J19" s="194"/>
      <c r="K19" s="194"/>
      <c r="L19" s="194"/>
      <c r="M19" s="108"/>
      <c r="N19" s="194"/>
      <c r="O19" s="194"/>
      <c r="P19" s="195"/>
      <c r="Q19" s="194"/>
      <c r="R19" s="195"/>
      <c r="S19" s="194"/>
      <c r="T19" s="194"/>
      <c r="U19" s="194"/>
      <c r="V19" s="108"/>
      <c r="W19" s="195"/>
      <c r="X19" s="195"/>
      <c r="Y19" s="195"/>
      <c r="Z19" s="195"/>
      <c r="AA19" s="194"/>
      <c r="AB19" s="108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6"/>
      <c r="AN19" s="196"/>
      <c r="AO19" s="194"/>
      <c r="AP19" s="11"/>
      <c r="AQ19" s="198">
        <v>0</v>
      </c>
      <c r="AT19" s="90">
        <v>1</v>
      </c>
      <c r="AV19" s="141" t="s">
        <v>101</v>
      </c>
      <c r="AW19" s="179"/>
      <c r="AX19" s="142" t="s">
        <v>84</v>
      </c>
      <c r="AZ19" s="141" t="s">
        <v>150</v>
      </c>
      <c r="BB19" s="157" t="s">
        <v>165</v>
      </c>
      <c r="BC19" s="140"/>
      <c r="BD19" s="90"/>
      <c r="BE19" s="142" t="s">
        <v>168</v>
      </c>
      <c r="BF19" s="90"/>
    </row>
    <row r="20" spans="1:58" x14ac:dyDescent="0.2">
      <c r="A20" s="10">
        <v>3</v>
      </c>
      <c r="B20" s="108"/>
      <c r="C20" s="194"/>
      <c r="D20" s="194"/>
      <c r="E20" s="195"/>
      <c r="F20" s="194"/>
      <c r="G20" s="194"/>
      <c r="H20" s="194"/>
      <c r="I20" s="194"/>
      <c r="J20" s="194"/>
      <c r="K20" s="194"/>
      <c r="L20" s="194"/>
      <c r="M20" s="108"/>
      <c r="N20" s="194"/>
      <c r="O20" s="194"/>
      <c r="P20" s="195"/>
      <c r="Q20" s="194"/>
      <c r="R20" s="195"/>
      <c r="S20" s="194"/>
      <c r="T20" s="194"/>
      <c r="U20" s="194"/>
      <c r="V20" s="108"/>
      <c r="W20" s="195"/>
      <c r="X20" s="195"/>
      <c r="Y20" s="195"/>
      <c r="Z20" s="195"/>
      <c r="AA20" s="194"/>
      <c r="AB20" s="108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6"/>
      <c r="AN20" s="196"/>
      <c r="AO20" s="194"/>
      <c r="AP20" s="11"/>
      <c r="AQ20" s="198">
        <v>0</v>
      </c>
      <c r="AT20" s="90">
        <v>2</v>
      </c>
      <c r="AV20" s="141" t="s">
        <v>102</v>
      </c>
      <c r="AW20" s="179"/>
      <c r="AX20" s="142" t="s">
        <v>85</v>
      </c>
      <c r="AZ20" s="141" t="s">
        <v>151</v>
      </c>
      <c r="BB20" s="142" t="s">
        <v>97</v>
      </c>
      <c r="BC20" s="140"/>
      <c r="BD20" s="90"/>
      <c r="BE20" s="142" t="s">
        <v>169</v>
      </c>
      <c r="BF20" s="90"/>
    </row>
    <row r="21" spans="1:58" x14ac:dyDescent="0.2">
      <c r="A21" s="10">
        <v>4</v>
      </c>
      <c r="B21" s="108"/>
      <c r="C21" s="194"/>
      <c r="D21" s="194"/>
      <c r="E21" s="195"/>
      <c r="F21" s="194"/>
      <c r="G21" s="194"/>
      <c r="H21" s="194"/>
      <c r="I21" s="194"/>
      <c r="J21" s="194"/>
      <c r="K21" s="194"/>
      <c r="L21" s="194"/>
      <c r="M21" s="108"/>
      <c r="N21" s="194"/>
      <c r="O21" s="194"/>
      <c r="P21" s="195"/>
      <c r="Q21" s="194"/>
      <c r="R21" s="195"/>
      <c r="S21" s="194"/>
      <c r="T21" s="194"/>
      <c r="U21" s="194"/>
      <c r="V21" s="108"/>
      <c r="W21" s="195"/>
      <c r="X21" s="195"/>
      <c r="Y21" s="195"/>
      <c r="Z21" s="195"/>
      <c r="AA21" s="194"/>
      <c r="AB21" s="108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6"/>
      <c r="AN21" s="196"/>
      <c r="AO21" s="194"/>
      <c r="AP21" s="11"/>
      <c r="AQ21" s="198">
        <v>0</v>
      </c>
      <c r="AT21" s="90">
        <v>3</v>
      </c>
      <c r="AV21" s="141" t="s">
        <v>146</v>
      </c>
      <c r="AW21" s="179"/>
      <c r="AX21" s="142" t="s">
        <v>6</v>
      </c>
      <c r="AZ21" s="141" t="s">
        <v>152</v>
      </c>
      <c r="BB21" s="140" t="s">
        <v>7</v>
      </c>
      <c r="BC21" s="140"/>
      <c r="BD21" s="90"/>
      <c r="BE21" s="141" t="s">
        <v>7</v>
      </c>
      <c r="BF21" s="90"/>
    </row>
    <row r="22" spans="1:58" x14ac:dyDescent="0.2">
      <c r="A22" s="10">
        <v>5</v>
      </c>
      <c r="B22" s="108"/>
      <c r="C22" s="194"/>
      <c r="D22" s="194"/>
      <c r="E22" s="195"/>
      <c r="F22" s="194"/>
      <c r="G22" s="194"/>
      <c r="H22" s="194"/>
      <c r="I22" s="194"/>
      <c r="J22" s="194"/>
      <c r="K22" s="194"/>
      <c r="L22" s="194"/>
      <c r="M22" s="108"/>
      <c r="N22" s="194"/>
      <c r="O22" s="194"/>
      <c r="P22" s="195"/>
      <c r="Q22" s="194"/>
      <c r="R22" s="195"/>
      <c r="S22" s="194"/>
      <c r="T22" s="194"/>
      <c r="U22" s="194"/>
      <c r="V22" s="108"/>
      <c r="W22" s="195"/>
      <c r="X22" s="195"/>
      <c r="Y22" s="195"/>
      <c r="Z22" s="195"/>
      <c r="AA22" s="194"/>
      <c r="AB22" s="108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6"/>
      <c r="AN22" s="196"/>
      <c r="AO22" s="194"/>
      <c r="AP22" s="11"/>
      <c r="AQ22" s="198">
        <v>0</v>
      </c>
      <c r="AT22" s="90"/>
      <c r="AV22" s="141" t="s">
        <v>82</v>
      </c>
      <c r="AW22" s="179"/>
      <c r="AX22" s="140" t="s">
        <v>7</v>
      </c>
      <c r="AZ22" s="141" t="s">
        <v>82</v>
      </c>
      <c r="BB22" s="90"/>
      <c r="BF22" s="90"/>
    </row>
    <row r="23" spans="1:58" x14ac:dyDescent="0.2">
      <c r="A23" s="10">
        <v>6</v>
      </c>
      <c r="B23" s="108"/>
      <c r="C23" s="194"/>
      <c r="D23" s="194"/>
      <c r="E23" s="195"/>
      <c r="F23" s="194"/>
      <c r="G23" s="194"/>
      <c r="H23" s="194"/>
      <c r="I23" s="194"/>
      <c r="J23" s="194"/>
      <c r="K23" s="194"/>
      <c r="L23" s="194"/>
      <c r="M23" s="108"/>
      <c r="N23" s="194"/>
      <c r="O23" s="194"/>
      <c r="P23" s="195"/>
      <c r="Q23" s="194"/>
      <c r="R23" s="195"/>
      <c r="S23" s="194"/>
      <c r="T23" s="194"/>
      <c r="U23" s="194"/>
      <c r="V23" s="108"/>
      <c r="W23" s="195"/>
      <c r="X23" s="195"/>
      <c r="Y23" s="195"/>
      <c r="Z23" s="195"/>
      <c r="AA23" s="194"/>
      <c r="AB23" s="108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6"/>
      <c r="AN23" s="196"/>
      <c r="AO23" s="194"/>
      <c r="AP23" s="11"/>
      <c r="AQ23" s="198">
        <v>0</v>
      </c>
      <c r="AT23" s="90"/>
      <c r="AV23" s="141" t="s">
        <v>7</v>
      </c>
      <c r="AW23" s="179"/>
      <c r="AZ23" s="141" t="s">
        <v>7</v>
      </c>
      <c r="BF23" s="90"/>
    </row>
    <row r="24" spans="1:58" x14ac:dyDescent="0.2">
      <c r="A24" s="10">
        <v>7</v>
      </c>
      <c r="B24" s="108"/>
      <c r="C24" s="194"/>
      <c r="D24" s="194"/>
      <c r="E24" s="195"/>
      <c r="F24" s="194"/>
      <c r="G24" s="194"/>
      <c r="H24" s="194"/>
      <c r="I24" s="194"/>
      <c r="J24" s="194"/>
      <c r="K24" s="194"/>
      <c r="L24" s="194"/>
      <c r="M24" s="108"/>
      <c r="N24" s="194"/>
      <c r="O24" s="194"/>
      <c r="P24" s="195"/>
      <c r="Q24" s="194"/>
      <c r="R24" s="195"/>
      <c r="S24" s="194"/>
      <c r="T24" s="194"/>
      <c r="U24" s="194"/>
      <c r="V24" s="108"/>
      <c r="W24" s="195"/>
      <c r="X24" s="195"/>
      <c r="Y24" s="195"/>
      <c r="Z24" s="195"/>
      <c r="AA24" s="194"/>
      <c r="AB24" s="108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6"/>
      <c r="AN24" s="196"/>
      <c r="AO24" s="194"/>
      <c r="AP24" s="11"/>
      <c r="AQ24" s="198">
        <v>0</v>
      </c>
      <c r="AV24" s="107"/>
    </row>
    <row r="25" spans="1:58" x14ac:dyDescent="0.2">
      <c r="A25" s="10">
        <v>8</v>
      </c>
      <c r="B25" s="108"/>
      <c r="C25" s="194"/>
      <c r="D25" s="194"/>
      <c r="E25" s="195"/>
      <c r="F25" s="194"/>
      <c r="G25" s="194"/>
      <c r="H25" s="194"/>
      <c r="I25" s="194"/>
      <c r="J25" s="194"/>
      <c r="K25" s="194"/>
      <c r="L25" s="194"/>
      <c r="M25" s="108"/>
      <c r="N25" s="194"/>
      <c r="O25" s="194"/>
      <c r="P25" s="195"/>
      <c r="Q25" s="194"/>
      <c r="R25" s="195"/>
      <c r="S25" s="194"/>
      <c r="T25" s="194"/>
      <c r="U25" s="194"/>
      <c r="V25" s="108"/>
      <c r="W25" s="195"/>
      <c r="X25" s="195"/>
      <c r="Y25" s="195"/>
      <c r="Z25" s="195"/>
      <c r="AA25" s="194"/>
      <c r="AB25" s="108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6"/>
      <c r="AN25" s="196"/>
      <c r="AO25" s="194"/>
      <c r="AP25" s="11"/>
      <c r="AQ25" s="198">
        <v>0</v>
      </c>
      <c r="AV25" s="139" t="s">
        <v>182</v>
      </c>
      <c r="AZ25" s="1" t="s">
        <v>184</v>
      </c>
    </row>
    <row r="26" spans="1:58" x14ac:dyDescent="0.2">
      <c r="A26" s="10">
        <v>9</v>
      </c>
      <c r="B26" s="108"/>
      <c r="C26" s="194"/>
      <c r="D26" s="194"/>
      <c r="E26" s="195"/>
      <c r="F26" s="194"/>
      <c r="G26" s="194"/>
      <c r="H26" s="194"/>
      <c r="I26" s="194"/>
      <c r="J26" s="194"/>
      <c r="K26" s="194"/>
      <c r="L26" s="194"/>
      <c r="M26" s="108"/>
      <c r="N26" s="194"/>
      <c r="O26" s="194"/>
      <c r="P26" s="195"/>
      <c r="Q26" s="194"/>
      <c r="R26" s="195"/>
      <c r="S26" s="194"/>
      <c r="T26" s="194"/>
      <c r="U26" s="194"/>
      <c r="V26" s="108"/>
      <c r="W26" s="195"/>
      <c r="X26" s="195"/>
      <c r="Y26" s="195"/>
      <c r="Z26" s="195"/>
      <c r="AA26" s="194"/>
      <c r="AB26" s="108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6"/>
      <c r="AN26" s="196"/>
      <c r="AO26" s="194"/>
      <c r="AP26" s="11"/>
      <c r="AQ26" s="198">
        <v>0</v>
      </c>
      <c r="AV26" s="141" t="s">
        <v>183</v>
      </c>
      <c r="AX26" s="1"/>
      <c r="AZ26" s="141" t="s">
        <v>102</v>
      </c>
      <c r="BB26" s="1"/>
    </row>
    <row r="27" spans="1:58" x14ac:dyDescent="0.2">
      <c r="A27" s="10">
        <v>10</v>
      </c>
      <c r="B27" s="108"/>
      <c r="C27" s="194"/>
      <c r="D27" s="194"/>
      <c r="E27" s="195"/>
      <c r="F27" s="194"/>
      <c r="G27" s="194"/>
      <c r="H27" s="194"/>
      <c r="I27" s="194"/>
      <c r="J27" s="194"/>
      <c r="K27" s="194"/>
      <c r="L27" s="194"/>
      <c r="M27" s="108"/>
      <c r="N27" s="194"/>
      <c r="O27" s="194"/>
      <c r="P27" s="195"/>
      <c r="Q27" s="194"/>
      <c r="R27" s="195"/>
      <c r="S27" s="194"/>
      <c r="T27" s="194"/>
      <c r="U27" s="194"/>
      <c r="V27" s="108"/>
      <c r="W27" s="195"/>
      <c r="X27" s="195"/>
      <c r="Y27" s="195"/>
      <c r="Z27" s="195"/>
      <c r="AA27" s="194"/>
      <c r="AB27" s="108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6"/>
      <c r="AN27" s="196"/>
      <c r="AO27" s="194"/>
      <c r="AP27" s="11"/>
      <c r="AQ27" s="198">
        <v>0</v>
      </c>
      <c r="AV27" s="141" t="s">
        <v>100</v>
      </c>
      <c r="AZ27" s="141" t="s">
        <v>146</v>
      </c>
    </row>
    <row r="28" spans="1:58" x14ac:dyDescent="0.2">
      <c r="A28" s="10">
        <v>11</v>
      </c>
      <c r="B28" s="108"/>
      <c r="C28" s="194"/>
      <c r="D28" s="194"/>
      <c r="E28" s="195"/>
      <c r="F28" s="194"/>
      <c r="G28" s="194"/>
      <c r="H28" s="194"/>
      <c r="I28" s="194"/>
      <c r="J28" s="194"/>
      <c r="K28" s="194"/>
      <c r="L28" s="194"/>
      <c r="M28" s="108"/>
      <c r="N28" s="194"/>
      <c r="O28" s="194"/>
      <c r="P28" s="195"/>
      <c r="Q28" s="194"/>
      <c r="R28" s="195"/>
      <c r="S28" s="194"/>
      <c r="T28" s="194"/>
      <c r="U28" s="194"/>
      <c r="V28" s="108"/>
      <c r="W28" s="195"/>
      <c r="X28" s="195"/>
      <c r="Y28" s="195"/>
      <c r="Z28" s="195"/>
      <c r="AA28" s="194"/>
      <c r="AB28" s="108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6"/>
      <c r="AN28" s="196"/>
      <c r="AO28" s="194"/>
      <c r="AP28" s="11"/>
      <c r="AQ28" s="198">
        <v>0</v>
      </c>
      <c r="AV28" s="141" t="s">
        <v>101</v>
      </c>
      <c r="AZ28" s="141" t="s">
        <v>82</v>
      </c>
    </row>
    <row r="29" spans="1:58" x14ac:dyDescent="0.2">
      <c r="A29" s="10">
        <v>12</v>
      </c>
      <c r="B29" s="108"/>
      <c r="C29" s="194"/>
      <c r="D29" s="194"/>
      <c r="E29" s="195"/>
      <c r="F29" s="194"/>
      <c r="G29" s="194"/>
      <c r="H29" s="194"/>
      <c r="I29" s="194"/>
      <c r="J29" s="194"/>
      <c r="K29" s="194"/>
      <c r="L29" s="194"/>
      <c r="M29" s="108"/>
      <c r="N29" s="194"/>
      <c r="O29" s="194"/>
      <c r="P29" s="195"/>
      <c r="Q29" s="194"/>
      <c r="R29" s="195"/>
      <c r="S29" s="194"/>
      <c r="T29" s="194"/>
      <c r="U29" s="194"/>
      <c r="V29" s="108"/>
      <c r="W29" s="195"/>
      <c r="X29" s="195"/>
      <c r="Y29" s="195"/>
      <c r="Z29" s="195"/>
      <c r="AA29" s="194"/>
      <c r="AB29" s="108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6"/>
      <c r="AN29" s="196"/>
      <c r="AO29" s="194"/>
      <c r="AP29" s="11"/>
      <c r="AQ29" s="198">
        <v>0</v>
      </c>
      <c r="AV29" s="141" t="s">
        <v>102</v>
      </c>
      <c r="AZ29" s="141" t="s">
        <v>7</v>
      </c>
    </row>
    <row r="30" spans="1:58" x14ac:dyDescent="0.2">
      <c r="A30" s="10">
        <v>13</v>
      </c>
      <c r="B30" s="108"/>
      <c r="C30" s="194"/>
      <c r="D30" s="194"/>
      <c r="E30" s="195"/>
      <c r="F30" s="194"/>
      <c r="G30" s="194"/>
      <c r="H30" s="194"/>
      <c r="I30" s="194"/>
      <c r="J30" s="194"/>
      <c r="K30" s="194"/>
      <c r="L30" s="194"/>
      <c r="M30" s="108"/>
      <c r="N30" s="194"/>
      <c r="O30" s="194"/>
      <c r="P30" s="195"/>
      <c r="Q30" s="194"/>
      <c r="R30" s="195"/>
      <c r="S30" s="194"/>
      <c r="T30" s="194"/>
      <c r="U30" s="194"/>
      <c r="V30" s="108"/>
      <c r="W30" s="195"/>
      <c r="X30" s="195"/>
      <c r="Y30" s="195"/>
      <c r="Z30" s="195"/>
      <c r="AA30" s="194"/>
      <c r="AB30" s="108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6"/>
      <c r="AN30" s="196"/>
      <c r="AO30" s="194"/>
      <c r="AP30" s="11"/>
      <c r="AQ30" s="198">
        <v>0</v>
      </c>
      <c r="AV30" s="141" t="s">
        <v>146</v>
      </c>
    </row>
    <row r="31" spans="1:58" x14ac:dyDescent="0.2">
      <c r="A31" s="10">
        <v>14</v>
      </c>
      <c r="B31" s="108"/>
      <c r="C31" s="194"/>
      <c r="D31" s="194"/>
      <c r="E31" s="195"/>
      <c r="F31" s="194"/>
      <c r="G31" s="194"/>
      <c r="H31" s="194"/>
      <c r="I31" s="194"/>
      <c r="J31" s="194"/>
      <c r="K31" s="194"/>
      <c r="L31" s="194"/>
      <c r="M31" s="108"/>
      <c r="N31" s="194"/>
      <c r="O31" s="194"/>
      <c r="P31" s="195"/>
      <c r="Q31" s="194"/>
      <c r="R31" s="195"/>
      <c r="S31" s="194"/>
      <c r="T31" s="194"/>
      <c r="U31" s="194"/>
      <c r="V31" s="108"/>
      <c r="W31" s="195"/>
      <c r="X31" s="195"/>
      <c r="Y31" s="195"/>
      <c r="Z31" s="195"/>
      <c r="AA31" s="194"/>
      <c r="AB31" s="108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6"/>
      <c r="AN31" s="196"/>
      <c r="AO31" s="194"/>
      <c r="AP31" s="11"/>
      <c r="AQ31" s="198">
        <v>0</v>
      </c>
      <c r="AV31" s="141" t="s">
        <v>82</v>
      </c>
    </row>
    <row r="32" spans="1:58" x14ac:dyDescent="0.2">
      <c r="A32" s="10">
        <v>15</v>
      </c>
      <c r="B32" s="108"/>
      <c r="C32" s="194"/>
      <c r="D32" s="194"/>
      <c r="E32" s="195"/>
      <c r="F32" s="194"/>
      <c r="G32" s="194"/>
      <c r="H32" s="194"/>
      <c r="I32" s="194"/>
      <c r="J32" s="194"/>
      <c r="K32" s="194"/>
      <c r="L32" s="194"/>
      <c r="M32" s="108"/>
      <c r="N32" s="194"/>
      <c r="O32" s="194"/>
      <c r="P32" s="195"/>
      <c r="Q32" s="194"/>
      <c r="R32" s="195"/>
      <c r="S32" s="194"/>
      <c r="T32" s="194"/>
      <c r="U32" s="194"/>
      <c r="V32" s="108"/>
      <c r="W32" s="195"/>
      <c r="X32" s="195"/>
      <c r="Y32" s="195"/>
      <c r="Z32" s="195"/>
      <c r="AA32" s="194"/>
      <c r="AB32" s="108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6"/>
      <c r="AN32" s="196"/>
      <c r="AO32" s="194"/>
      <c r="AP32" s="11"/>
      <c r="AQ32" s="198">
        <v>0</v>
      </c>
      <c r="AV32" s="141" t="s">
        <v>7</v>
      </c>
    </row>
    <row r="33" spans="1:54" x14ac:dyDescent="0.2">
      <c r="A33" s="10">
        <v>16</v>
      </c>
      <c r="B33" s="108"/>
      <c r="C33" s="194"/>
      <c r="D33" s="194"/>
      <c r="E33" s="195"/>
      <c r="F33" s="194"/>
      <c r="G33" s="194"/>
      <c r="H33" s="194"/>
      <c r="I33" s="194"/>
      <c r="J33" s="194"/>
      <c r="K33" s="194"/>
      <c r="L33" s="194"/>
      <c r="M33" s="108"/>
      <c r="N33" s="194"/>
      <c r="O33" s="194"/>
      <c r="P33" s="195"/>
      <c r="Q33" s="194"/>
      <c r="R33" s="195"/>
      <c r="S33" s="194"/>
      <c r="T33" s="194"/>
      <c r="U33" s="194"/>
      <c r="V33" s="108"/>
      <c r="W33" s="195"/>
      <c r="X33" s="195"/>
      <c r="Y33" s="195"/>
      <c r="Z33" s="195"/>
      <c r="AA33" s="194"/>
      <c r="AB33" s="108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6"/>
      <c r="AN33" s="196"/>
      <c r="AO33" s="194"/>
      <c r="AP33" s="11"/>
      <c r="AQ33" s="198">
        <v>0</v>
      </c>
      <c r="AX33" s="1"/>
      <c r="BB33" s="1"/>
    </row>
    <row r="34" spans="1:54" x14ac:dyDescent="0.2">
      <c r="A34" s="10">
        <v>17</v>
      </c>
      <c r="B34" s="108"/>
      <c r="C34" s="194"/>
      <c r="D34" s="194"/>
      <c r="E34" s="195"/>
      <c r="F34" s="194"/>
      <c r="G34" s="194"/>
      <c r="H34" s="194"/>
      <c r="I34" s="194"/>
      <c r="J34" s="194"/>
      <c r="K34" s="194"/>
      <c r="L34" s="194"/>
      <c r="M34" s="108"/>
      <c r="N34" s="194"/>
      <c r="O34" s="194"/>
      <c r="P34" s="195"/>
      <c r="Q34" s="194"/>
      <c r="R34" s="195"/>
      <c r="S34" s="194"/>
      <c r="T34" s="194"/>
      <c r="U34" s="194"/>
      <c r="V34" s="108"/>
      <c r="W34" s="195"/>
      <c r="X34" s="195"/>
      <c r="Y34" s="195"/>
      <c r="Z34" s="195"/>
      <c r="AA34" s="194"/>
      <c r="AB34" s="108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6"/>
      <c r="AN34" s="196"/>
      <c r="AO34" s="194"/>
      <c r="AP34" s="11"/>
      <c r="AQ34" s="198">
        <v>0</v>
      </c>
    </row>
    <row r="35" spans="1:54" x14ac:dyDescent="0.2">
      <c r="A35" s="10">
        <v>18</v>
      </c>
      <c r="B35" s="108"/>
      <c r="C35" s="194"/>
      <c r="D35" s="194"/>
      <c r="E35" s="195"/>
      <c r="F35" s="194"/>
      <c r="G35" s="194"/>
      <c r="H35" s="194"/>
      <c r="I35" s="194"/>
      <c r="J35" s="194"/>
      <c r="K35" s="194"/>
      <c r="L35" s="194"/>
      <c r="M35" s="108"/>
      <c r="N35" s="194"/>
      <c r="O35" s="194"/>
      <c r="P35" s="195"/>
      <c r="Q35" s="194"/>
      <c r="R35" s="195"/>
      <c r="S35" s="194"/>
      <c r="T35" s="194"/>
      <c r="U35" s="194"/>
      <c r="V35" s="108"/>
      <c r="W35" s="195"/>
      <c r="X35" s="195"/>
      <c r="Y35" s="195"/>
      <c r="Z35" s="195"/>
      <c r="AA35" s="194"/>
      <c r="AB35" s="108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6"/>
      <c r="AN35" s="196"/>
      <c r="AO35" s="194"/>
      <c r="AP35" s="11"/>
      <c r="AQ35" s="198">
        <v>0</v>
      </c>
      <c r="AZ35" s="1"/>
    </row>
    <row r="36" spans="1:54" x14ac:dyDescent="0.2">
      <c r="A36" s="10">
        <v>19</v>
      </c>
      <c r="B36" s="108"/>
      <c r="C36" s="194"/>
      <c r="D36" s="194"/>
      <c r="E36" s="195"/>
      <c r="F36" s="194"/>
      <c r="G36" s="194"/>
      <c r="H36" s="194"/>
      <c r="I36" s="194"/>
      <c r="J36" s="194"/>
      <c r="K36" s="194"/>
      <c r="L36" s="194"/>
      <c r="M36" s="108"/>
      <c r="N36" s="194"/>
      <c r="O36" s="194"/>
      <c r="P36" s="195"/>
      <c r="Q36" s="194"/>
      <c r="R36" s="195"/>
      <c r="S36" s="194"/>
      <c r="T36" s="194"/>
      <c r="U36" s="194"/>
      <c r="V36" s="108"/>
      <c r="W36" s="195"/>
      <c r="X36" s="195"/>
      <c r="Y36" s="195"/>
      <c r="Z36" s="195"/>
      <c r="AA36" s="194"/>
      <c r="AB36" s="108"/>
      <c r="AC36" s="194"/>
      <c r="AD36" s="194"/>
      <c r="AE36" s="194"/>
      <c r="AF36" s="194"/>
      <c r="AG36" s="194"/>
      <c r="AH36" s="194"/>
      <c r="AI36" s="194"/>
      <c r="AJ36" s="194"/>
      <c r="AK36" s="194"/>
      <c r="AL36" s="194"/>
      <c r="AM36" s="196"/>
      <c r="AN36" s="196"/>
      <c r="AO36" s="194"/>
      <c r="AP36" s="11"/>
      <c r="AQ36" s="198">
        <v>0</v>
      </c>
    </row>
    <row r="37" spans="1:54" x14ac:dyDescent="0.2">
      <c r="A37" s="10">
        <v>20</v>
      </c>
      <c r="B37" s="108"/>
      <c r="C37" s="194"/>
      <c r="D37" s="194"/>
      <c r="E37" s="195"/>
      <c r="F37" s="194"/>
      <c r="G37" s="194"/>
      <c r="H37" s="194"/>
      <c r="I37" s="194"/>
      <c r="J37" s="194"/>
      <c r="K37" s="194"/>
      <c r="L37" s="194"/>
      <c r="M37" s="108"/>
      <c r="N37" s="194"/>
      <c r="O37" s="194"/>
      <c r="P37" s="195"/>
      <c r="Q37" s="194"/>
      <c r="R37" s="195"/>
      <c r="S37" s="194"/>
      <c r="T37" s="194"/>
      <c r="U37" s="194"/>
      <c r="V37" s="108"/>
      <c r="W37" s="195"/>
      <c r="X37" s="195"/>
      <c r="Y37" s="195"/>
      <c r="Z37" s="195"/>
      <c r="AA37" s="194"/>
      <c r="AB37" s="108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6"/>
      <c r="AN37" s="196"/>
      <c r="AO37" s="194"/>
      <c r="AP37" s="11"/>
      <c r="AQ37" s="198">
        <v>0</v>
      </c>
    </row>
    <row r="38" spans="1:54" x14ac:dyDescent="0.2">
      <c r="A38" s="10">
        <v>21</v>
      </c>
      <c r="B38" s="108"/>
      <c r="C38" s="194"/>
      <c r="D38" s="194"/>
      <c r="E38" s="195"/>
      <c r="F38" s="194"/>
      <c r="G38" s="194"/>
      <c r="H38" s="194"/>
      <c r="I38" s="194"/>
      <c r="J38" s="194"/>
      <c r="K38" s="194"/>
      <c r="L38" s="194"/>
      <c r="M38" s="108"/>
      <c r="N38" s="194"/>
      <c r="O38" s="194"/>
      <c r="P38" s="195"/>
      <c r="Q38" s="194"/>
      <c r="R38" s="195"/>
      <c r="S38" s="194"/>
      <c r="T38" s="194"/>
      <c r="U38" s="194"/>
      <c r="V38" s="108"/>
      <c r="W38" s="195"/>
      <c r="X38" s="195"/>
      <c r="Y38" s="195"/>
      <c r="Z38" s="195"/>
      <c r="AA38" s="194"/>
      <c r="AB38" s="108"/>
      <c r="AC38" s="194"/>
      <c r="AD38" s="194"/>
      <c r="AE38" s="194"/>
      <c r="AF38" s="194"/>
      <c r="AG38" s="194"/>
      <c r="AH38" s="194"/>
      <c r="AI38" s="194"/>
      <c r="AJ38" s="194"/>
      <c r="AK38" s="194"/>
      <c r="AL38" s="194"/>
      <c r="AM38" s="196"/>
      <c r="AN38" s="196"/>
      <c r="AO38" s="194"/>
      <c r="AP38" s="11"/>
      <c r="AQ38" s="198">
        <v>0</v>
      </c>
    </row>
    <row r="39" spans="1:54" x14ac:dyDescent="0.2">
      <c r="A39" s="10">
        <v>22</v>
      </c>
      <c r="B39" s="108"/>
      <c r="C39" s="194"/>
      <c r="D39" s="194"/>
      <c r="E39" s="195"/>
      <c r="F39" s="194"/>
      <c r="G39" s="194"/>
      <c r="H39" s="194"/>
      <c r="I39" s="194"/>
      <c r="J39" s="194"/>
      <c r="K39" s="194"/>
      <c r="L39" s="194"/>
      <c r="M39" s="108"/>
      <c r="N39" s="194"/>
      <c r="O39" s="194"/>
      <c r="P39" s="195"/>
      <c r="Q39" s="194"/>
      <c r="R39" s="195"/>
      <c r="S39" s="194"/>
      <c r="T39" s="194"/>
      <c r="U39" s="194"/>
      <c r="V39" s="108"/>
      <c r="W39" s="195"/>
      <c r="X39" s="195"/>
      <c r="Y39" s="195"/>
      <c r="Z39" s="195"/>
      <c r="AA39" s="194"/>
      <c r="AB39" s="108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6"/>
      <c r="AN39" s="196"/>
      <c r="AO39" s="194"/>
      <c r="AP39" s="11"/>
      <c r="AQ39" s="198">
        <v>0</v>
      </c>
    </row>
    <row r="40" spans="1:54" x14ac:dyDescent="0.2">
      <c r="A40" s="10">
        <v>23</v>
      </c>
      <c r="B40" s="108"/>
      <c r="C40" s="194"/>
      <c r="D40" s="194"/>
      <c r="E40" s="195"/>
      <c r="F40" s="194"/>
      <c r="G40" s="194"/>
      <c r="H40" s="194"/>
      <c r="I40" s="194"/>
      <c r="J40" s="194"/>
      <c r="K40" s="194"/>
      <c r="L40" s="194"/>
      <c r="M40" s="108"/>
      <c r="N40" s="194"/>
      <c r="O40" s="194"/>
      <c r="P40" s="195"/>
      <c r="Q40" s="194"/>
      <c r="R40" s="195"/>
      <c r="S40" s="194"/>
      <c r="T40" s="194"/>
      <c r="U40" s="194"/>
      <c r="V40" s="108"/>
      <c r="W40" s="195"/>
      <c r="X40" s="195"/>
      <c r="Y40" s="195"/>
      <c r="Z40" s="195"/>
      <c r="AA40" s="194"/>
      <c r="AB40" s="108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6"/>
      <c r="AN40" s="196"/>
      <c r="AO40" s="194"/>
      <c r="AP40" s="11"/>
      <c r="AQ40" s="198">
        <v>0</v>
      </c>
    </row>
    <row r="41" spans="1:54" x14ac:dyDescent="0.2">
      <c r="A41" s="10">
        <v>24</v>
      </c>
      <c r="B41" s="108"/>
      <c r="C41" s="194"/>
      <c r="D41" s="194"/>
      <c r="E41" s="195"/>
      <c r="F41" s="194"/>
      <c r="G41" s="194"/>
      <c r="H41" s="194"/>
      <c r="I41" s="194"/>
      <c r="J41" s="194"/>
      <c r="K41" s="194"/>
      <c r="L41" s="194"/>
      <c r="M41" s="108"/>
      <c r="N41" s="194"/>
      <c r="O41" s="194"/>
      <c r="P41" s="195"/>
      <c r="Q41" s="194"/>
      <c r="R41" s="195"/>
      <c r="S41" s="194"/>
      <c r="T41" s="194"/>
      <c r="U41" s="194"/>
      <c r="V41" s="108"/>
      <c r="W41" s="195"/>
      <c r="X41" s="195"/>
      <c r="Y41" s="195"/>
      <c r="Z41" s="195"/>
      <c r="AA41" s="194"/>
      <c r="AB41" s="108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6"/>
      <c r="AN41" s="196"/>
      <c r="AO41" s="194"/>
      <c r="AP41" s="11"/>
      <c r="AQ41" s="198">
        <v>0</v>
      </c>
      <c r="AX41" s="1"/>
    </row>
    <row r="42" spans="1:54" x14ac:dyDescent="0.2">
      <c r="A42" s="10">
        <v>25</v>
      </c>
      <c r="B42" s="108"/>
      <c r="C42" s="194"/>
      <c r="D42" s="194"/>
      <c r="E42" s="195"/>
      <c r="F42" s="194"/>
      <c r="G42" s="194"/>
      <c r="H42" s="194"/>
      <c r="I42" s="194"/>
      <c r="J42" s="194"/>
      <c r="K42" s="194"/>
      <c r="L42" s="194"/>
      <c r="M42" s="108"/>
      <c r="N42" s="194"/>
      <c r="O42" s="194"/>
      <c r="P42" s="195"/>
      <c r="Q42" s="194"/>
      <c r="R42" s="195"/>
      <c r="S42" s="194"/>
      <c r="T42" s="194"/>
      <c r="U42" s="194"/>
      <c r="V42" s="108"/>
      <c r="W42" s="195"/>
      <c r="X42" s="195"/>
      <c r="Y42" s="195"/>
      <c r="Z42" s="195"/>
      <c r="AA42" s="194"/>
      <c r="AB42" s="108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6"/>
      <c r="AN42" s="196"/>
      <c r="AO42" s="194"/>
      <c r="AP42" s="11"/>
      <c r="AQ42" s="198">
        <v>0</v>
      </c>
      <c r="AZ42" s="1"/>
    </row>
    <row r="43" spans="1:54" x14ac:dyDescent="0.2">
      <c r="A43" s="10">
        <v>26</v>
      </c>
      <c r="B43" s="108"/>
      <c r="C43" s="194"/>
      <c r="D43" s="194"/>
      <c r="E43" s="195"/>
      <c r="F43" s="194"/>
      <c r="G43" s="194"/>
      <c r="H43" s="194"/>
      <c r="I43" s="194"/>
      <c r="J43" s="194"/>
      <c r="K43" s="194"/>
      <c r="L43" s="194"/>
      <c r="M43" s="108"/>
      <c r="N43" s="194"/>
      <c r="O43" s="194"/>
      <c r="P43" s="195"/>
      <c r="Q43" s="194"/>
      <c r="R43" s="195"/>
      <c r="S43" s="194"/>
      <c r="T43" s="194"/>
      <c r="U43" s="194"/>
      <c r="V43" s="108"/>
      <c r="W43" s="195"/>
      <c r="X43" s="195"/>
      <c r="Y43" s="195"/>
      <c r="Z43" s="195"/>
      <c r="AA43" s="194"/>
      <c r="AB43" s="108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6"/>
      <c r="AN43" s="196"/>
      <c r="AO43" s="194"/>
      <c r="AP43" s="11"/>
      <c r="AQ43" s="198">
        <v>0</v>
      </c>
    </row>
    <row r="44" spans="1:54" x14ac:dyDescent="0.2">
      <c r="A44" s="10">
        <v>27</v>
      </c>
      <c r="B44" s="108"/>
      <c r="C44" s="194"/>
      <c r="D44" s="194"/>
      <c r="E44" s="195"/>
      <c r="F44" s="194"/>
      <c r="G44" s="194"/>
      <c r="H44" s="194"/>
      <c r="I44" s="194"/>
      <c r="J44" s="194"/>
      <c r="K44" s="194"/>
      <c r="L44" s="194"/>
      <c r="M44" s="108"/>
      <c r="N44" s="194"/>
      <c r="O44" s="194"/>
      <c r="P44" s="195"/>
      <c r="Q44" s="194"/>
      <c r="R44" s="195"/>
      <c r="S44" s="194"/>
      <c r="T44" s="194"/>
      <c r="U44" s="194"/>
      <c r="V44" s="108"/>
      <c r="W44" s="195"/>
      <c r="X44" s="195"/>
      <c r="Y44" s="195"/>
      <c r="Z44" s="195"/>
      <c r="AA44" s="194"/>
      <c r="AB44" s="108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6"/>
      <c r="AN44" s="196"/>
      <c r="AO44" s="194"/>
      <c r="AP44" s="11"/>
      <c r="AQ44" s="198">
        <v>0</v>
      </c>
      <c r="BB44" s="30"/>
    </row>
    <row r="45" spans="1:54" x14ac:dyDescent="0.2">
      <c r="A45" s="10">
        <v>28</v>
      </c>
      <c r="B45" s="108"/>
      <c r="C45" s="194"/>
      <c r="D45" s="194"/>
      <c r="E45" s="195"/>
      <c r="F45" s="194"/>
      <c r="G45" s="194"/>
      <c r="H45" s="194"/>
      <c r="I45" s="194"/>
      <c r="J45" s="194"/>
      <c r="K45" s="194"/>
      <c r="L45" s="194"/>
      <c r="M45" s="108"/>
      <c r="N45" s="194"/>
      <c r="O45" s="194"/>
      <c r="P45" s="195"/>
      <c r="Q45" s="194"/>
      <c r="R45" s="195"/>
      <c r="S45" s="194"/>
      <c r="T45" s="194"/>
      <c r="U45" s="194"/>
      <c r="V45" s="108"/>
      <c r="W45" s="195"/>
      <c r="X45" s="195"/>
      <c r="Y45" s="195"/>
      <c r="Z45" s="195"/>
      <c r="AA45" s="194"/>
      <c r="AB45" s="108"/>
      <c r="AC45" s="194"/>
      <c r="AD45" s="194"/>
      <c r="AE45" s="194"/>
      <c r="AF45" s="194"/>
      <c r="AG45" s="194"/>
      <c r="AH45" s="194"/>
      <c r="AI45" s="194"/>
      <c r="AJ45" s="194"/>
      <c r="AK45" s="194"/>
      <c r="AL45" s="194"/>
      <c r="AM45" s="196"/>
      <c r="AN45" s="196"/>
      <c r="AO45" s="194"/>
      <c r="AP45" s="11"/>
      <c r="AQ45" s="198">
        <v>0</v>
      </c>
    </row>
    <row r="46" spans="1:54" x14ac:dyDescent="0.2">
      <c r="A46" s="10">
        <v>29</v>
      </c>
      <c r="B46" s="108"/>
      <c r="C46" s="194"/>
      <c r="D46" s="194"/>
      <c r="E46" s="195"/>
      <c r="F46" s="194"/>
      <c r="G46" s="194"/>
      <c r="H46" s="194"/>
      <c r="I46" s="194"/>
      <c r="J46" s="194"/>
      <c r="K46" s="194"/>
      <c r="L46" s="194"/>
      <c r="M46" s="108"/>
      <c r="N46" s="194"/>
      <c r="O46" s="194"/>
      <c r="P46" s="195"/>
      <c r="Q46" s="194"/>
      <c r="R46" s="195"/>
      <c r="S46" s="194"/>
      <c r="T46" s="194"/>
      <c r="U46" s="194"/>
      <c r="V46" s="108"/>
      <c r="W46" s="195"/>
      <c r="X46" s="195"/>
      <c r="Y46" s="195"/>
      <c r="Z46" s="195"/>
      <c r="AA46" s="194"/>
      <c r="AB46" s="108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6"/>
      <c r="AN46" s="196"/>
      <c r="AO46" s="194"/>
      <c r="AP46" s="11"/>
      <c r="AQ46" s="198">
        <v>0</v>
      </c>
    </row>
    <row r="47" spans="1:54" x14ac:dyDescent="0.2">
      <c r="A47" s="10">
        <v>30</v>
      </c>
      <c r="B47" s="108"/>
      <c r="C47" s="194"/>
      <c r="D47" s="194"/>
      <c r="E47" s="195"/>
      <c r="F47" s="194"/>
      <c r="G47" s="194"/>
      <c r="H47" s="194"/>
      <c r="I47" s="194"/>
      <c r="J47" s="194"/>
      <c r="K47" s="194"/>
      <c r="L47" s="194"/>
      <c r="M47" s="108"/>
      <c r="N47" s="194"/>
      <c r="O47" s="194"/>
      <c r="P47" s="195"/>
      <c r="Q47" s="194"/>
      <c r="R47" s="195"/>
      <c r="S47" s="194"/>
      <c r="T47" s="194"/>
      <c r="U47" s="194"/>
      <c r="V47" s="108"/>
      <c r="W47" s="195"/>
      <c r="X47" s="195"/>
      <c r="Y47" s="195"/>
      <c r="Z47" s="195"/>
      <c r="AA47" s="194"/>
      <c r="AB47" s="108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6"/>
      <c r="AN47" s="196"/>
      <c r="AO47" s="194"/>
      <c r="AP47" s="11"/>
      <c r="AQ47" s="198">
        <v>0</v>
      </c>
    </row>
    <row r="48" spans="1:54" x14ac:dyDescent="0.2">
      <c r="A48" s="10">
        <v>31</v>
      </c>
      <c r="B48" s="108"/>
      <c r="C48" s="194"/>
      <c r="D48" s="194"/>
      <c r="E48" s="195"/>
      <c r="F48" s="194"/>
      <c r="G48" s="194"/>
      <c r="H48" s="194"/>
      <c r="I48" s="194"/>
      <c r="J48" s="194"/>
      <c r="K48" s="194"/>
      <c r="L48" s="194"/>
      <c r="M48" s="108"/>
      <c r="N48" s="194"/>
      <c r="O48" s="194"/>
      <c r="P48" s="195"/>
      <c r="Q48" s="194"/>
      <c r="R48" s="195"/>
      <c r="S48" s="194"/>
      <c r="T48" s="194"/>
      <c r="U48" s="194"/>
      <c r="V48" s="108"/>
      <c r="W48" s="195"/>
      <c r="X48" s="195"/>
      <c r="Y48" s="195"/>
      <c r="Z48" s="195"/>
      <c r="AA48" s="194"/>
      <c r="AB48" s="108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6"/>
      <c r="AN48" s="196"/>
      <c r="AO48" s="194"/>
      <c r="AP48" s="11"/>
      <c r="AQ48" s="198">
        <v>0</v>
      </c>
      <c r="AX48" s="1"/>
      <c r="AZ48" s="1"/>
    </row>
    <row r="49" spans="1:54" x14ac:dyDescent="0.2">
      <c r="A49" s="10">
        <v>32</v>
      </c>
      <c r="B49" s="108"/>
      <c r="C49" s="194"/>
      <c r="D49" s="194"/>
      <c r="E49" s="195"/>
      <c r="F49" s="194"/>
      <c r="G49" s="194"/>
      <c r="H49" s="194"/>
      <c r="I49" s="194"/>
      <c r="J49" s="194"/>
      <c r="K49" s="194"/>
      <c r="L49" s="194"/>
      <c r="M49" s="108"/>
      <c r="N49" s="194"/>
      <c r="O49" s="194"/>
      <c r="P49" s="195"/>
      <c r="Q49" s="194"/>
      <c r="R49" s="195"/>
      <c r="S49" s="194"/>
      <c r="T49" s="194"/>
      <c r="U49" s="194"/>
      <c r="V49" s="108"/>
      <c r="W49" s="195"/>
      <c r="X49" s="195"/>
      <c r="Y49" s="195"/>
      <c r="Z49" s="195"/>
      <c r="AA49" s="194"/>
      <c r="AB49" s="108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6"/>
      <c r="AN49" s="196"/>
      <c r="AO49" s="194"/>
      <c r="AP49" s="11"/>
      <c r="AQ49" s="198">
        <v>0</v>
      </c>
    </row>
    <row r="50" spans="1:54" x14ac:dyDescent="0.2">
      <c r="A50" s="10">
        <v>33</v>
      </c>
      <c r="B50" s="108"/>
      <c r="C50" s="194"/>
      <c r="D50" s="194"/>
      <c r="E50" s="195"/>
      <c r="F50" s="194"/>
      <c r="G50" s="194"/>
      <c r="H50" s="194"/>
      <c r="I50" s="194"/>
      <c r="J50" s="194"/>
      <c r="K50" s="194"/>
      <c r="L50" s="194"/>
      <c r="M50" s="108"/>
      <c r="N50" s="194"/>
      <c r="O50" s="194"/>
      <c r="P50" s="195"/>
      <c r="Q50" s="194"/>
      <c r="R50" s="195"/>
      <c r="S50" s="194"/>
      <c r="T50" s="194"/>
      <c r="U50" s="194"/>
      <c r="V50" s="108"/>
      <c r="W50" s="195"/>
      <c r="X50" s="195"/>
      <c r="Y50" s="195"/>
      <c r="Z50" s="195"/>
      <c r="AA50" s="194"/>
      <c r="AB50" s="108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6"/>
      <c r="AN50" s="196"/>
      <c r="AO50" s="194"/>
      <c r="AP50" s="11"/>
      <c r="AQ50" s="198">
        <v>0</v>
      </c>
    </row>
    <row r="51" spans="1:54" x14ac:dyDescent="0.2">
      <c r="A51" s="10">
        <v>34</v>
      </c>
      <c r="B51" s="108"/>
      <c r="C51" s="194"/>
      <c r="D51" s="194"/>
      <c r="E51" s="195"/>
      <c r="F51" s="194"/>
      <c r="G51" s="194"/>
      <c r="H51" s="194"/>
      <c r="I51" s="194"/>
      <c r="J51" s="194"/>
      <c r="K51" s="194"/>
      <c r="L51" s="194"/>
      <c r="M51" s="108"/>
      <c r="N51" s="194"/>
      <c r="O51" s="194"/>
      <c r="P51" s="195"/>
      <c r="Q51" s="194"/>
      <c r="R51" s="195"/>
      <c r="S51" s="194"/>
      <c r="T51" s="194"/>
      <c r="U51" s="194"/>
      <c r="V51" s="108"/>
      <c r="W51" s="195"/>
      <c r="X51" s="195"/>
      <c r="Y51" s="195"/>
      <c r="Z51" s="195"/>
      <c r="AA51" s="194"/>
      <c r="AB51" s="108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6"/>
      <c r="AN51" s="196"/>
      <c r="AO51" s="194"/>
      <c r="AP51" s="11"/>
      <c r="AQ51" s="198">
        <v>0</v>
      </c>
      <c r="BB51" s="1"/>
    </row>
    <row r="52" spans="1:54" x14ac:dyDescent="0.2">
      <c r="A52" s="10">
        <v>35</v>
      </c>
      <c r="B52" s="108"/>
      <c r="C52" s="194"/>
      <c r="D52" s="194"/>
      <c r="E52" s="195"/>
      <c r="F52" s="194"/>
      <c r="G52" s="194"/>
      <c r="H52" s="194"/>
      <c r="I52" s="194"/>
      <c r="J52" s="194"/>
      <c r="K52" s="194"/>
      <c r="L52" s="194"/>
      <c r="M52" s="108"/>
      <c r="N52" s="194"/>
      <c r="O52" s="194"/>
      <c r="P52" s="195"/>
      <c r="Q52" s="194"/>
      <c r="R52" s="195"/>
      <c r="S52" s="194"/>
      <c r="T52" s="194"/>
      <c r="U52" s="194"/>
      <c r="V52" s="108"/>
      <c r="W52" s="195"/>
      <c r="X52" s="195"/>
      <c r="Y52" s="195"/>
      <c r="Z52" s="195"/>
      <c r="AA52" s="194"/>
      <c r="AB52" s="108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6"/>
      <c r="AN52" s="196"/>
      <c r="AO52" s="194"/>
      <c r="AP52" s="11"/>
      <c r="AQ52" s="198">
        <v>0</v>
      </c>
    </row>
    <row r="53" spans="1:54" x14ac:dyDescent="0.2">
      <c r="A53" s="10">
        <v>36</v>
      </c>
      <c r="B53" s="108"/>
      <c r="C53" s="194"/>
      <c r="D53" s="194"/>
      <c r="E53" s="195"/>
      <c r="F53" s="194"/>
      <c r="G53" s="194"/>
      <c r="H53" s="194"/>
      <c r="I53" s="194"/>
      <c r="J53" s="194"/>
      <c r="K53" s="194"/>
      <c r="L53" s="194"/>
      <c r="M53" s="108"/>
      <c r="N53" s="194"/>
      <c r="O53" s="194"/>
      <c r="P53" s="195"/>
      <c r="Q53" s="194"/>
      <c r="R53" s="195"/>
      <c r="S53" s="194"/>
      <c r="T53" s="194"/>
      <c r="U53" s="194"/>
      <c r="V53" s="108"/>
      <c r="W53" s="195"/>
      <c r="X53" s="195"/>
      <c r="Y53" s="195"/>
      <c r="Z53" s="195"/>
      <c r="AA53" s="194"/>
      <c r="AB53" s="108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6"/>
      <c r="AN53" s="196"/>
      <c r="AO53" s="194"/>
      <c r="AP53" s="11"/>
      <c r="AQ53" s="198">
        <v>0</v>
      </c>
    </row>
    <row r="54" spans="1:54" x14ac:dyDescent="0.2">
      <c r="A54" s="10">
        <v>37</v>
      </c>
      <c r="B54" s="108"/>
      <c r="C54" s="194"/>
      <c r="D54" s="194"/>
      <c r="E54" s="195"/>
      <c r="F54" s="194"/>
      <c r="G54" s="194"/>
      <c r="H54" s="194"/>
      <c r="I54" s="194"/>
      <c r="J54" s="194"/>
      <c r="K54" s="194"/>
      <c r="L54" s="194"/>
      <c r="M54" s="108"/>
      <c r="N54" s="194"/>
      <c r="O54" s="194"/>
      <c r="P54" s="195"/>
      <c r="Q54" s="194"/>
      <c r="R54" s="195"/>
      <c r="S54" s="194"/>
      <c r="T54" s="194"/>
      <c r="U54" s="194"/>
      <c r="V54" s="108"/>
      <c r="W54" s="195"/>
      <c r="X54" s="195"/>
      <c r="Y54" s="195"/>
      <c r="Z54" s="195"/>
      <c r="AA54" s="194"/>
      <c r="AB54" s="108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6"/>
      <c r="AN54" s="196"/>
      <c r="AO54" s="194"/>
      <c r="AP54" s="11"/>
      <c r="AQ54" s="198">
        <v>0</v>
      </c>
      <c r="AZ54" s="1"/>
    </row>
    <row r="55" spans="1:54" x14ac:dyDescent="0.2">
      <c r="A55" s="10">
        <v>38</v>
      </c>
      <c r="B55" s="108"/>
      <c r="C55" s="194"/>
      <c r="D55" s="194"/>
      <c r="E55" s="195"/>
      <c r="F55" s="194"/>
      <c r="G55" s="194"/>
      <c r="H55" s="194"/>
      <c r="I55" s="194"/>
      <c r="J55" s="194"/>
      <c r="K55" s="194"/>
      <c r="L55" s="194"/>
      <c r="M55" s="108"/>
      <c r="N55" s="194"/>
      <c r="O55" s="194"/>
      <c r="P55" s="195"/>
      <c r="Q55" s="194"/>
      <c r="R55" s="195"/>
      <c r="S55" s="194"/>
      <c r="T55" s="194"/>
      <c r="U55" s="194"/>
      <c r="V55" s="108"/>
      <c r="W55" s="195"/>
      <c r="X55" s="195"/>
      <c r="Y55" s="195"/>
      <c r="Z55" s="195"/>
      <c r="AA55" s="194"/>
      <c r="AB55" s="108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6"/>
      <c r="AN55" s="196"/>
      <c r="AO55" s="194"/>
      <c r="AP55" s="11"/>
      <c r="AQ55" s="198">
        <v>0</v>
      </c>
      <c r="AX55" s="1"/>
    </row>
    <row r="56" spans="1:54" x14ac:dyDescent="0.2">
      <c r="A56" s="10">
        <v>39</v>
      </c>
      <c r="B56" s="108"/>
      <c r="C56" s="194"/>
      <c r="D56" s="194"/>
      <c r="E56" s="195"/>
      <c r="F56" s="194"/>
      <c r="G56" s="194"/>
      <c r="H56" s="194"/>
      <c r="I56" s="194"/>
      <c r="J56" s="194"/>
      <c r="K56" s="194"/>
      <c r="L56" s="194"/>
      <c r="M56" s="108"/>
      <c r="N56" s="194"/>
      <c r="O56" s="194"/>
      <c r="P56" s="195"/>
      <c r="Q56" s="194"/>
      <c r="R56" s="195"/>
      <c r="S56" s="194"/>
      <c r="T56" s="194"/>
      <c r="U56" s="194"/>
      <c r="V56" s="108"/>
      <c r="W56" s="195"/>
      <c r="X56" s="195"/>
      <c r="Y56" s="195"/>
      <c r="Z56" s="195"/>
      <c r="AA56" s="194"/>
      <c r="AB56" s="108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6"/>
      <c r="AN56" s="196"/>
      <c r="AO56" s="194"/>
      <c r="AP56" s="11"/>
      <c r="AQ56" s="198">
        <v>0</v>
      </c>
    </row>
    <row r="57" spans="1:54" x14ac:dyDescent="0.2">
      <c r="A57" s="10">
        <v>40</v>
      </c>
      <c r="B57" s="108"/>
      <c r="C57" s="194"/>
      <c r="D57" s="194"/>
      <c r="E57" s="195"/>
      <c r="F57" s="194"/>
      <c r="G57" s="194"/>
      <c r="H57" s="194"/>
      <c r="I57" s="194"/>
      <c r="J57" s="194"/>
      <c r="K57" s="194"/>
      <c r="L57" s="194"/>
      <c r="M57" s="108"/>
      <c r="N57" s="194"/>
      <c r="O57" s="194"/>
      <c r="P57" s="195"/>
      <c r="Q57" s="194"/>
      <c r="R57" s="195"/>
      <c r="S57" s="194"/>
      <c r="T57" s="194"/>
      <c r="U57" s="194"/>
      <c r="V57" s="108"/>
      <c r="W57" s="195"/>
      <c r="X57" s="195"/>
      <c r="Y57" s="195"/>
      <c r="Z57" s="195"/>
      <c r="AA57" s="194"/>
      <c r="AB57" s="108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6"/>
      <c r="AN57" s="196"/>
      <c r="AO57" s="194"/>
      <c r="AP57" s="11"/>
      <c r="AQ57" s="198">
        <v>0</v>
      </c>
    </row>
    <row r="58" spans="1:54" x14ac:dyDescent="0.2">
      <c r="A58" s="10">
        <v>41</v>
      </c>
      <c r="B58" s="108"/>
      <c r="C58" s="194"/>
      <c r="D58" s="194"/>
      <c r="E58" s="195"/>
      <c r="F58" s="194"/>
      <c r="G58" s="194"/>
      <c r="H58" s="194"/>
      <c r="I58" s="194"/>
      <c r="J58" s="194"/>
      <c r="K58" s="194"/>
      <c r="L58" s="194"/>
      <c r="M58" s="108"/>
      <c r="N58" s="194"/>
      <c r="O58" s="194"/>
      <c r="P58" s="195"/>
      <c r="Q58" s="194"/>
      <c r="R58" s="195"/>
      <c r="S58" s="194"/>
      <c r="T58" s="194"/>
      <c r="U58" s="194"/>
      <c r="V58" s="108"/>
      <c r="W58" s="195"/>
      <c r="X58" s="195"/>
      <c r="Y58" s="195"/>
      <c r="Z58" s="195"/>
      <c r="AA58" s="194"/>
      <c r="AB58" s="108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6"/>
      <c r="AN58" s="196"/>
      <c r="AO58" s="194"/>
      <c r="AP58" s="11"/>
      <c r="AQ58" s="198">
        <v>0</v>
      </c>
      <c r="BB58" s="1"/>
    </row>
    <row r="59" spans="1:54" x14ac:dyDescent="0.2">
      <c r="A59" s="10">
        <v>42</v>
      </c>
      <c r="B59" s="108"/>
      <c r="C59" s="194"/>
      <c r="D59" s="194"/>
      <c r="E59" s="195"/>
      <c r="F59" s="194"/>
      <c r="G59" s="194"/>
      <c r="H59" s="194"/>
      <c r="I59" s="194"/>
      <c r="J59" s="194"/>
      <c r="K59" s="194"/>
      <c r="L59" s="194"/>
      <c r="M59" s="108"/>
      <c r="N59" s="194"/>
      <c r="O59" s="194"/>
      <c r="P59" s="195"/>
      <c r="Q59" s="194"/>
      <c r="R59" s="195"/>
      <c r="S59" s="194"/>
      <c r="T59" s="194"/>
      <c r="U59" s="194"/>
      <c r="V59" s="108"/>
      <c r="W59" s="195"/>
      <c r="X59" s="195"/>
      <c r="Y59" s="195"/>
      <c r="Z59" s="195"/>
      <c r="AA59" s="194"/>
      <c r="AB59" s="108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6"/>
      <c r="AN59" s="196"/>
      <c r="AO59" s="194"/>
      <c r="AP59" s="11"/>
      <c r="AQ59" s="198">
        <v>0</v>
      </c>
    </row>
    <row r="60" spans="1:54" x14ac:dyDescent="0.2">
      <c r="A60" s="10">
        <v>43</v>
      </c>
      <c r="B60" s="108"/>
      <c r="C60" s="194"/>
      <c r="D60" s="194"/>
      <c r="E60" s="195"/>
      <c r="F60" s="194"/>
      <c r="G60" s="194"/>
      <c r="H60" s="194"/>
      <c r="I60" s="194"/>
      <c r="J60" s="194"/>
      <c r="K60" s="194"/>
      <c r="L60" s="194"/>
      <c r="M60" s="108"/>
      <c r="N60" s="194"/>
      <c r="O60" s="194"/>
      <c r="P60" s="195"/>
      <c r="Q60" s="194"/>
      <c r="R60" s="195"/>
      <c r="S60" s="194"/>
      <c r="T60" s="194"/>
      <c r="U60" s="194"/>
      <c r="V60" s="108"/>
      <c r="W60" s="195"/>
      <c r="X60" s="195"/>
      <c r="Y60" s="195"/>
      <c r="Z60" s="195"/>
      <c r="AA60" s="194"/>
      <c r="AB60" s="108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6"/>
      <c r="AN60" s="196"/>
      <c r="AO60" s="194"/>
      <c r="AP60" s="11"/>
      <c r="AQ60" s="198">
        <v>0</v>
      </c>
    </row>
    <row r="61" spans="1:54" x14ac:dyDescent="0.2">
      <c r="A61" s="10">
        <v>44</v>
      </c>
      <c r="B61" s="108"/>
      <c r="C61" s="194"/>
      <c r="D61" s="194"/>
      <c r="E61" s="195"/>
      <c r="F61" s="194"/>
      <c r="G61" s="194"/>
      <c r="H61" s="194"/>
      <c r="I61" s="194"/>
      <c r="J61" s="194"/>
      <c r="K61" s="194"/>
      <c r="L61" s="194"/>
      <c r="M61" s="108"/>
      <c r="N61" s="194"/>
      <c r="O61" s="194"/>
      <c r="P61" s="195"/>
      <c r="Q61" s="194"/>
      <c r="R61" s="195"/>
      <c r="S61" s="194"/>
      <c r="T61" s="194"/>
      <c r="U61" s="194"/>
      <c r="V61" s="108"/>
      <c r="W61" s="195"/>
      <c r="X61" s="195"/>
      <c r="Y61" s="195"/>
      <c r="Z61" s="195"/>
      <c r="AA61" s="194"/>
      <c r="AB61" s="108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6"/>
      <c r="AN61" s="196"/>
      <c r="AO61" s="194"/>
      <c r="AP61" s="11"/>
      <c r="AQ61" s="198">
        <v>0</v>
      </c>
      <c r="BB61" s="66"/>
    </row>
    <row r="62" spans="1:54" x14ac:dyDescent="0.2">
      <c r="A62" s="10">
        <v>45</v>
      </c>
      <c r="B62" s="109"/>
      <c r="C62" s="194"/>
      <c r="D62" s="194"/>
      <c r="E62" s="195"/>
      <c r="F62" s="194"/>
      <c r="G62" s="194"/>
      <c r="H62" s="194"/>
      <c r="I62" s="194"/>
      <c r="J62" s="195"/>
      <c r="K62" s="194"/>
      <c r="L62" s="195"/>
      <c r="M62" s="108"/>
      <c r="N62" s="194"/>
      <c r="O62" s="195"/>
      <c r="P62" s="195"/>
      <c r="Q62" s="194"/>
      <c r="R62" s="195"/>
      <c r="S62" s="194"/>
      <c r="T62" s="195"/>
      <c r="U62" s="194"/>
      <c r="V62" s="108"/>
      <c r="W62" s="195"/>
      <c r="X62" s="195"/>
      <c r="Y62" s="195"/>
      <c r="Z62" s="195"/>
      <c r="AA62" s="194"/>
      <c r="AB62" s="108"/>
      <c r="AC62" s="194"/>
      <c r="AD62" s="194"/>
      <c r="AE62" s="194"/>
      <c r="AF62" s="195"/>
      <c r="AG62" s="194"/>
      <c r="AH62" s="194"/>
      <c r="AI62" s="194"/>
      <c r="AJ62" s="195"/>
      <c r="AK62" s="194"/>
      <c r="AL62" s="194"/>
      <c r="AM62" s="196"/>
      <c r="AN62" s="196"/>
      <c r="AO62" s="194"/>
      <c r="AP62" s="11"/>
      <c r="AQ62" s="198">
        <v>2</v>
      </c>
      <c r="AZ62" s="1"/>
    </row>
    <row r="63" spans="1:54" x14ac:dyDescent="0.2">
      <c r="A63" s="2"/>
      <c r="B63" s="2"/>
    </row>
    <row r="64" spans="1:54" x14ac:dyDescent="0.2">
      <c r="A64" s="2"/>
      <c r="B64" s="230" t="s">
        <v>16</v>
      </c>
      <c r="C64" s="202" t="s">
        <v>135</v>
      </c>
      <c r="D64" s="203"/>
      <c r="E64" s="203"/>
      <c r="F64" s="203"/>
      <c r="G64" s="203"/>
      <c r="H64" s="203"/>
      <c r="I64" s="203"/>
      <c r="J64" s="204"/>
      <c r="K64" s="173"/>
      <c r="L64" s="173"/>
      <c r="M64" s="173"/>
      <c r="N64" s="202" t="s">
        <v>134</v>
      </c>
      <c r="O64" s="203"/>
      <c r="P64" s="203"/>
      <c r="Q64" s="203"/>
      <c r="R64" s="203"/>
      <c r="S64" s="203"/>
      <c r="T64" s="203"/>
      <c r="U64" s="204"/>
      <c r="V64" s="162"/>
      <c r="W64" s="202" t="s">
        <v>128</v>
      </c>
      <c r="X64" s="203"/>
      <c r="Y64" s="203"/>
      <c r="Z64" s="203"/>
      <c r="AA64" s="204"/>
      <c r="AB64" s="162"/>
      <c r="AC64" s="172" t="s">
        <v>129</v>
      </c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4"/>
      <c r="AP64" s="163"/>
      <c r="AQ64" s="2"/>
    </row>
    <row r="65" spans="1:59" s="16" customFormat="1" ht="18" x14ac:dyDescent="0.2">
      <c r="A65" s="12"/>
      <c r="B65" s="231"/>
      <c r="C65" s="65" t="s">
        <v>88</v>
      </c>
      <c r="D65" s="65" t="s">
        <v>130</v>
      </c>
      <c r="E65" s="65" t="s">
        <v>131</v>
      </c>
      <c r="F65" s="65" t="s">
        <v>132</v>
      </c>
      <c r="G65" s="65" t="s">
        <v>133</v>
      </c>
      <c r="H65" s="65">
        <v>2</v>
      </c>
      <c r="I65" s="65" t="s">
        <v>89</v>
      </c>
      <c r="J65" s="65" t="s">
        <v>90</v>
      </c>
      <c r="K65" s="65" t="s">
        <v>92</v>
      </c>
      <c r="L65" s="65" t="s">
        <v>93</v>
      </c>
      <c r="M65" s="162"/>
      <c r="N65" s="65" t="s">
        <v>80</v>
      </c>
      <c r="O65" s="65" t="s">
        <v>81</v>
      </c>
      <c r="P65" s="65" t="s">
        <v>173</v>
      </c>
      <c r="Q65" s="65">
        <v>6</v>
      </c>
      <c r="R65" s="65" t="s">
        <v>94</v>
      </c>
      <c r="S65" s="65" t="s">
        <v>95</v>
      </c>
      <c r="T65" s="65" t="s">
        <v>76</v>
      </c>
      <c r="U65" s="65" t="s">
        <v>170</v>
      </c>
      <c r="V65" s="162"/>
      <c r="W65" s="103" t="s">
        <v>105</v>
      </c>
      <c r="X65" s="103" t="s">
        <v>171</v>
      </c>
      <c r="Y65" s="103" t="s">
        <v>172</v>
      </c>
      <c r="Z65" s="103" t="s">
        <v>107</v>
      </c>
      <c r="AA65" s="103" t="s">
        <v>108</v>
      </c>
      <c r="AB65" s="162"/>
      <c r="AC65" s="65" t="s">
        <v>109</v>
      </c>
      <c r="AD65" s="65" t="s">
        <v>110</v>
      </c>
      <c r="AE65" s="65">
        <v>12</v>
      </c>
      <c r="AF65" s="65" t="s">
        <v>111</v>
      </c>
      <c r="AG65" s="65" t="s">
        <v>112</v>
      </c>
      <c r="AH65" s="65" t="s">
        <v>174</v>
      </c>
      <c r="AI65" s="65" t="s">
        <v>118</v>
      </c>
      <c r="AJ65" s="65" t="s">
        <v>119</v>
      </c>
      <c r="AK65" s="65" t="s">
        <v>175</v>
      </c>
      <c r="AL65" s="65" t="s">
        <v>176</v>
      </c>
      <c r="AM65" s="103" t="s">
        <v>158</v>
      </c>
      <c r="AN65" s="103" t="s">
        <v>159</v>
      </c>
      <c r="AO65" s="65">
        <v>16</v>
      </c>
      <c r="AP65" s="164"/>
      <c r="AQ65" s="165"/>
      <c r="AT65"/>
      <c r="AU65"/>
      <c r="AV65"/>
      <c r="AW65"/>
      <c r="AX65"/>
      <c r="AY65"/>
      <c r="AZ65"/>
      <c r="BA65"/>
      <c r="BB65"/>
      <c r="BD65"/>
      <c r="BE65"/>
      <c r="BF65"/>
      <c r="BG65"/>
    </row>
    <row r="66" spans="1:59" x14ac:dyDescent="0.2">
      <c r="A66" s="2"/>
      <c r="B66" s="14" t="s">
        <v>21</v>
      </c>
      <c r="C66" s="17">
        <f>COUNTIF(C18:C62,"1")</f>
        <v>0</v>
      </c>
      <c r="D66" s="17">
        <f>COUNTIF(D18:D62,"1")</f>
        <v>0</v>
      </c>
      <c r="E66" s="94">
        <f>COUNTIF(E$18:E$62,"נכון")</f>
        <v>0</v>
      </c>
      <c r="F66" s="94">
        <f>COUNTIF(F$18:F$62,"נכון")</f>
        <v>0</v>
      </c>
      <c r="G66" s="94">
        <f>COUNTIF(G$18:G$62,"נכון")</f>
        <v>0</v>
      </c>
      <c r="H66" s="17">
        <f>COUNTIF(H18:H62,"א")</f>
        <v>0</v>
      </c>
      <c r="I66" s="94">
        <f>COUNTIF(I$18:I$62,"נכון")</f>
        <v>0</v>
      </c>
      <c r="J66" s="94">
        <f>COUNTIF(J18:J62,"קטנה מ-")</f>
        <v>0</v>
      </c>
      <c r="K66" s="94">
        <f>COUNTIF(K$18:K$62,"1")</f>
        <v>0</v>
      </c>
      <c r="L66" s="94">
        <f>COUNTIF(L$18:L$62,"2 מסקנות נכונות")</f>
        <v>0</v>
      </c>
      <c r="M66" s="162"/>
      <c r="N66" s="94">
        <f>COUNTIF(N18:N62,"נכון")</f>
        <v>0</v>
      </c>
      <c r="O66" s="94">
        <f>COUNTIF(O$18:O$62,"4 תשובות נכונות")</f>
        <v>0</v>
      </c>
      <c r="P66" s="94">
        <f>COUNTIF(P$18:P$62,"צוינו 2 מרכיבים")</f>
        <v>0</v>
      </c>
      <c r="Q66" s="17">
        <f>COUNTIF(Q$18:Q$62,"א")</f>
        <v>0</v>
      </c>
      <c r="R66" s="63">
        <f>COUNTIF(R18:R62,"נכון")</f>
        <v>0</v>
      </c>
      <c r="S66" s="17">
        <f>COUNTIF(S18:S62,"1")</f>
        <v>0</v>
      </c>
      <c r="T66" s="106">
        <f>COUNTIF(T18:T62,"צוינו 2 מרכיבים")</f>
        <v>0</v>
      </c>
      <c r="U66" s="106">
        <f>COUNTIF(U18:U62,"צוינו 2 מרכיבים")</f>
        <v>0</v>
      </c>
      <c r="V66" s="162"/>
      <c r="W66" s="105">
        <f>COUNTIF(W$18:W$62,"1")</f>
        <v>0</v>
      </c>
      <c r="X66" s="104">
        <f>COUNTIF(X$18:X$62,"נכון")</f>
        <v>0</v>
      </c>
      <c r="Y66" s="104">
        <f>COUNTIF(Y$18:Y$62,"2 השלמות נכונות")</f>
        <v>0</v>
      </c>
      <c r="Z66" s="104">
        <f>COUNTIF(Z18:Z62,"5 תשובות נכונות")</f>
        <v>0</v>
      </c>
      <c r="AA66" s="104">
        <f>COUNTIF(AA$18:AA$62,"נכון")</f>
        <v>0</v>
      </c>
      <c r="AB66" s="162"/>
      <c r="AC66" s="94">
        <f>COUNTIF(AC$18:AC$62,"נכון")</f>
        <v>0</v>
      </c>
      <c r="AD66" s="94">
        <f>COUNTIF(AD$18:AD$62,"1")</f>
        <v>0</v>
      </c>
      <c r="AE66" s="94">
        <f>COUNTIF(AE18:AE62,"נכון")</f>
        <v>0</v>
      </c>
      <c r="AF66" s="94">
        <f>COUNTIF(AF$18:AF$62,"צוינו 3 מרכיבים")</f>
        <v>0</v>
      </c>
      <c r="AG66" s="94">
        <f>COUNTIF(AG$18:AG$62,"נכון")</f>
        <v>0</v>
      </c>
      <c r="AH66" s="94">
        <f>COUNTIF(AH$18:AH$62,"נכון")</f>
        <v>0</v>
      </c>
      <c r="AI66" s="17">
        <f>COUNTIF(AI$18:AI$62,"1")</f>
        <v>0</v>
      </c>
      <c r="AJ66" s="94">
        <f>COUNTIF(AJ$18:AJ$62,"2 תשובות נכונות")</f>
        <v>0</v>
      </c>
      <c r="AK66" s="94">
        <f>COUNTIF(AK18:AK62,"1")</f>
        <v>0</v>
      </c>
      <c r="AL66" s="104">
        <f>COUNTIF(AL$18:AL$62,"נכון")</f>
        <v>0</v>
      </c>
      <c r="AM66" s="104">
        <f>COUNTIF(AM$18:AM$62,"נכון")</f>
        <v>0</v>
      </c>
      <c r="AN66" s="105">
        <f>COUNTIF(AN$18:AN$62,"1")</f>
        <v>0</v>
      </c>
      <c r="AO66" s="104">
        <f>COUNTIF(AO18:AO62,"נכון")</f>
        <v>0</v>
      </c>
      <c r="AP66" s="164"/>
      <c r="AQ66" s="2"/>
      <c r="AT66" s="16"/>
      <c r="AU66" s="16"/>
      <c r="AV66" s="16"/>
      <c r="AW66" s="16"/>
      <c r="AX66" s="16"/>
      <c r="BA66" s="16"/>
      <c r="BB66" s="1"/>
      <c r="BD66" s="16"/>
      <c r="BE66" s="16"/>
      <c r="BF66" s="16"/>
      <c r="BG66" s="16"/>
    </row>
    <row r="67" spans="1:59" x14ac:dyDescent="0.2">
      <c r="A67" s="2"/>
      <c r="B67" s="14" t="s">
        <v>22</v>
      </c>
      <c r="C67" s="94">
        <f>COUNTIF(C18:C62,"2")</f>
        <v>0</v>
      </c>
      <c r="D67" s="17">
        <f>COUNTIF(D18:D62,"2")</f>
        <v>0</v>
      </c>
      <c r="E67" s="17">
        <f t="shared" ref="E67:G67" si="0">COUNTIF(E$18:E$62,"שגוי")</f>
        <v>0</v>
      </c>
      <c r="F67" s="17">
        <f t="shared" si="0"/>
        <v>0</v>
      </c>
      <c r="G67" s="17">
        <f t="shared" si="0"/>
        <v>0</v>
      </c>
      <c r="H67" s="17">
        <f>COUNTIF(H18:H62,"ב")</f>
        <v>0</v>
      </c>
      <c r="I67" s="17">
        <f>COUNTIF(I$18:I$62,"שגוי")</f>
        <v>0</v>
      </c>
      <c r="J67" s="17">
        <f>COUNTIF(J18:J62,"שווה ל-")</f>
        <v>0</v>
      </c>
      <c r="K67" s="17">
        <f>COUNTIF(K$18:K$62,"2")</f>
        <v>0</v>
      </c>
      <c r="L67" s="17">
        <f>COUNTIF(L$18:L$62,"מסקנה נכונה 1")</f>
        <v>0</v>
      </c>
      <c r="M67" s="162"/>
      <c r="N67" s="17">
        <f>COUNTIF(N18:N62,"חלקי")</f>
        <v>0</v>
      </c>
      <c r="O67" s="17">
        <f>COUNTIF(O$18:O$62,"3 תשובות נכונות")</f>
        <v>0</v>
      </c>
      <c r="P67" s="17">
        <f>COUNTIF(P$18:P$62,"צוין מרכיב 1")</f>
        <v>0</v>
      </c>
      <c r="Q67" s="17">
        <f>COUNTIF(Q$18:Q$62,"ב")</f>
        <v>0</v>
      </c>
      <c r="R67" s="17">
        <f>COUNTIF(R18:R62,"רק ציון נתונים נכונים")</f>
        <v>0</v>
      </c>
      <c r="S67" s="17">
        <f>COUNTIF(S18:S62,"2")</f>
        <v>0</v>
      </c>
      <c r="T67" s="17">
        <f>COUNTIF(T18:T62,"צוין מרכיב 1")</f>
        <v>0</v>
      </c>
      <c r="U67" s="17">
        <f>COUNTIF(U18:U62,"צוין מרכיב 1")</f>
        <v>0</v>
      </c>
      <c r="V67" s="162"/>
      <c r="W67" s="105">
        <f>COUNTIF(W$18:W$62,"2")</f>
        <v>0</v>
      </c>
      <c r="X67" s="105">
        <f>COUNTIF(X$18:X$62,"חלקי - 3 נקודות")</f>
        <v>0</v>
      </c>
      <c r="Y67" s="105">
        <f>COUNTIF(Y$18:Y$62,"השלמה נכונה אחת")</f>
        <v>0</v>
      </c>
      <c r="Z67" s="105">
        <f>COUNTIF(Z18:Z62,"4 תשובות נכונות")</f>
        <v>0</v>
      </c>
      <c r="AA67" s="105">
        <f>COUNTIF(AA$18:AA$62,"שגוי")</f>
        <v>0</v>
      </c>
      <c r="AB67" s="162"/>
      <c r="AC67" s="17">
        <f t="shared" ref="AC67" si="1">COUNTIF(AC$18:AC$62,"שגוי")</f>
        <v>0</v>
      </c>
      <c r="AD67" s="17">
        <f>COUNTIF(AD$18:AD$62,"2")</f>
        <v>0</v>
      </c>
      <c r="AE67" s="17">
        <f>COUNTIF(AE$18:AE$62,"שגוי")</f>
        <v>0</v>
      </c>
      <c r="AF67" s="17">
        <f>COUNTIF(AF$18:AF$62,"צוינו 2 מרכיבים")</f>
        <v>0</v>
      </c>
      <c r="AG67" s="17">
        <f>COUNTIF(AG$18:AG$62,"חלקי")</f>
        <v>0</v>
      </c>
      <c r="AH67" s="17">
        <f>COUNTIF(AH$18:AH$62,"חלקי")</f>
        <v>0</v>
      </c>
      <c r="AI67" s="94">
        <f>COUNTIF(AI$18:AI$62,"2")</f>
        <v>0</v>
      </c>
      <c r="AJ67" s="17">
        <f>COUNTIF(AJ$18:AJ$62,"תשובה נכונה 1")</f>
        <v>0</v>
      </c>
      <c r="AK67" s="17">
        <f>COUNTIF(AK18:AK62,"2")</f>
        <v>0</v>
      </c>
      <c r="AL67" s="105">
        <f>COUNTIF(AL$18:AL$62,"חלקי")</f>
        <v>0</v>
      </c>
      <c r="AM67" s="105">
        <f>COUNTIF(AM$18:AM$62,"שגוי")</f>
        <v>0</v>
      </c>
      <c r="AN67" s="104">
        <f>COUNTIF(AN$18:AN$62,"2")</f>
        <v>0</v>
      </c>
      <c r="AO67" s="17">
        <f>COUNTIF(AO18:AO62,"חלקי")</f>
        <v>0</v>
      </c>
      <c r="AP67" s="164"/>
      <c r="AQ67" s="2"/>
      <c r="AX67" s="16"/>
      <c r="AY67" s="16"/>
      <c r="AZ67" s="16"/>
    </row>
    <row r="68" spans="1:59" x14ac:dyDescent="0.2">
      <c r="A68" s="2"/>
      <c r="B68" s="14" t="s">
        <v>23</v>
      </c>
      <c r="C68" s="17">
        <f>COUNTIF(C18:C62,"3")</f>
        <v>0</v>
      </c>
      <c r="D68" s="17">
        <f>COUNTIF(D18:D62,"3")</f>
        <v>0</v>
      </c>
      <c r="E68" s="17">
        <f t="shared" ref="E68:G68" si="2">COUNTIF(E$18:E$62,"אין תשובה")</f>
        <v>0</v>
      </c>
      <c r="F68" s="17">
        <f t="shared" si="2"/>
        <v>0</v>
      </c>
      <c r="G68" s="17">
        <f t="shared" si="2"/>
        <v>0</v>
      </c>
      <c r="H68" s="94">
        <f>COUNTIF(H18:H62,"ג")</f>
        <v>0</v>
      </c>
      <c r="I68" s="17">
        <f>COUNTIF(I18:I62,"אין תשובה")</f>
        <v>0</v>
      </c>
      <c r="J68" s="17">
        <f>COUNTIF(J18:J62,"גדולה מ-")</f>
        <v>0</v>
      </c>
      <c r="K68" s="17">
        <f>COUNTIF(K$18:K$62,"3")</f>
        <v>0</v>
      </c>
      <c r="L68" s="17">
        <f>COUNTIF(L$18:L$62,"תשובה שגויה")</f>
        <v>0</v>
      </c>
      <c r="M68" s="162"/>
      <c r="N68" s="17">
        <f>COUNTIF(N18:N62,"שגוי")</f>
        <v>0</v>
      </c>
      <c r="O68" s="17">
        <f>COUNTIF(O$18:O$62,"2 תשובות נכונות")</f>
        <v>0</v>
      </c>
      <c r="P68" s="17">
        <f>COUNTIF(P$18:P$62,"תשובה שגויה")</f>
        <v>0</v>
      </c>
      <c r="Q68" s="17">
        <f>COUNTIF(Q18:Q62,"ג")</f>
        <v>0</v>
      </c>
      <c r="R68" s="17">
        <f>COUNTIF(R$18:R$62,"רק הסבר ביולוגי נכון")</f>
        <v>0</v>
      </c>
      <c r="S68" s="17">
        <f>COUNTIF(S18:S62,"3")</f>
        <v>0</v>
      </c>
      <c r="T68" s="17">
        <f>COUNTIF(T18:T62,"תשובה שגויה")</f>
        <v>0</v>
      </c>
      <c r="U68" s="17">
        <f>COUNTIF(U18:U62,"תשובה שגויה")</f>
        <v>0</v>
      </c>
      <c r="V68" s="162"/>
      <c r="W68" s="105">
        <f>COUNTIF(W$18:W$62,"3")</f>
        <v>0</v>
      </c>
      <c r="X68" s="105">
        <f>COUNTIF(X$18:X$62,"חלקי - 2 נקודות")</f>
        <v>0</v>
      </c>
      <c r="Y68" s="105">
        <f>COUNTIF(Y$18:Y$62,"שגוי")</f>
        <v>0</v>
      </c>
      <c r="Z68" s="105">
        <f>COUNTIF(Z$18:Z$62,"3 תשובות נכונות")</f>
        <v>0</v>
      </c>
      <c r="AA68" s="105">
        <f t="shared" ref="AA68" si="3">COUNTIF(AA$18:AA$62,"אין תשובה")</f>
        <v>0</v>
      </c>
      <c r="AB68" s="162"/>
      <c r="AC68" s="17">
        <f t="shared" ref="AC68" si="4">COUNTIF(AC$18:AC$62,"אין תשובה")</f>
        <v>0</v>
      </c>
      <c r="AD68" s="17">
        <f>COUNTIF(AD$18:AD$62,"3")</f>
        <v>0</v>
      </c>
      <c r="AE68" s="17">
        <f t="shared" ref="AE68" si="5">COUNTIF(AE$19:AE$63,"אין תשובה")</f>
        <v>0</v>
      </c>
      <c r="AF68" s="17">
        <f>COUNTIF(AF$18:AF$62,"צוין מרכיב 1")</f>
        <v>0</v>
      </c>
      <c r="AG68" s="17">
        <f>COUNTIF(AG$18:AG$62,"שגוי")</f>
        <v>0</v>
      </c>
      <c r="AH68" s="17">
        <f>COUNTIF(AH$18:AH$62,"שגוי")</f>
        <v>0</v>
      </c>
      <c r="AI68" s="17">
        <f>COUNTIF(AI$18:AI$62,"3")</f>
        <v>0</v>
      </c>
      <c r="AJ68" s="17">
        <f>COUNTIF(AJ$18:AJ$62,"תשובה שגויה")</f>
        <v>0</v>
      </c>
      <c r="AK68" s="17">
        <f>COUNTIF(AK18:AK62,"3")</f>
        <v>0</v>
      </c>
      <c r="AL68" s="105">
        <f>COUNTIF(AL$18:AL$62,"שגוי")</f>
        <v>0</v>
      </c>
      <c r="AM68" s="105">
        <f>COUNTIF(AM$18:AM$62,"אין תשובה")</f>
        <v>0</v>
      </c>
      <c r="AN68" s="105">
        <f>COUNTIF(AN$18:AN$62,"3")</f>
        <v>0</v>
      </c>
      <c r="AO68" s="17">
        <f>COUNTIF(AO$18:AO$62,"שגוי")</f>
        <v>0</v>
      </c>
      <c r="AP68" s="164"/>
      <c r="AQ68" s="2"/>
    </row>
    <row r="69" spans="1:59" x14ac:dyDescent="0.2">
      <c r="A69" s="2"/>
      <c r="B69" s="14" t="s">
        <v>24</v>
      </c>
      <c r="C69" s="17">
        <f>COUNTIF(C18:C62,"4")</f>
        <v>0</v>
      </c>
      <c r="D69" s="94">
        <f>COUNTIF(D18:D62,"4")</f>
        <v>0</v>
      </c>
      <c r="E69" s="2"/>
      <c r="F69" s="2"/>
      <c r="G69" s="2"/>
      <c r="H69" s="17">
        <f>COUNTIF(H18:H62,"ד")</f>
        <v>0</v>
      </c>
      <c r="I69" s="2"/>
      <c r="J69" s="17">
        <f>COUNTIF(J18:J62,"אין תשובה")</f>
        <v>0</v>
      </c>
      <c r="K69" s="17">
        <f>COUNTIF(K$18:K$62,"4")</f>
        <v>0</v>
      </c>
      <c r="L69" s="17">
        <f t="shared" ref="L69" si="6">COUNTIF(L$18:L$62,"אין תשובה")</f>
        <v>0</v>
      </c>
      <c r="M69" s="162"/>
      <c r="N69" s="17">
        <f>COUNTIF(N18:N62,"אין תשובה")</f>
        <v>0</v>
      </c>
      <c r="O69" s="17">
        <f>COUNTIF(O18:O62,"תשובה נכונה 1")</f>
        <v>0</v>
      </c>
      <c r="P69" s="17">
        <f>COUNTIF(P$18:P$62,"אין תשובה")</f>
        <v>0</v>
      </c>
      <c r="Q69" s="94">
        <f>COUNTIF(Q18:Q62,"ד")</f>
        <v>0</v>
      </c>
      <c r="R69" s="17">
        <f>COUNTIF(R$18:R$62,"תשובה שגויה")</f>
        <v>0</v>
      </c>
      <c r="S69" s="94">
        <f>COUNTIF(S$18:S$62,"4")</f>
        <v>0</v>
      </c>
      <c r="T69" s="17">
        <f>COUNTIF(T18:T62,"אין תשובה")</f>
        <v>0</v>
      </c>
      <c r="U69" s="17">
        <f>COUNTIF(U18:U62,"אין תשובה")</f>
        <v>0</v>
      </c>
      <c r="V69" s="162"/>
      <c r="W69" s="94">
        <f>COUNTIF(W$18:W$62,"4")</f>
        <v>0</v>
      </c>
      <c r="X69" s="105">
        <f>COUNTIF(X$18:X$62,"חלקי - נקודה 1")</f>
        <v>0</v>
      </c>
      <c r="Y69" s="105">
        <f>COUNTIF(Y$18:Y$62,"אין תשובה")</f>
        <v>0</v>
      </c>
      <c r="Z69" s="105">
        <f>COUNTIF(Z$18:Z$62,"2 תשובות נכונות")</f>
        <v>0</v>
      </c>
      <c r="AA69" s="2"/>
      <c r="AB69" s="162"/>
      <c r="AC69" s="2"/>
      <c r="AD69" s="17">
        <f>COUNTIF(AD$18:AD$62,"4")</f>
        <v>0</v>
      </c>
      <c r="AE69" s="2"/>
      <c r="AF69" s="17">
        <f t="shared" ref="AF69" si="7">COUNTIF(AF$18:AF$62,"שגוי")</f>
        <v>0</v>
      </c>
      <c r="AG69" s="17">
        <f>COUNTIF(AG$18:AG$62,"אין תשובה")</f>
        <v>0</v>
      </c>
      <c r="AH69" s="17">
        <f>COUNTIF(AH$18:AH$62,"אין תשובה")</f>
        <v>0</v>
      </c>
      <c r="AI69" s="17">
        <f>COUNTIF(AI$18:AI$62,"4")</f>
        <v>0</v>
      </c>
      <c r="AJ69" s="17">
        <f>COUNTIF(AJ$18:AJ$62,"אין תשובה")</f>
        <v>0</v>
      </c>
      <c r="AK69" s="17">
        <f>COUNTIF(AK18:AK62,"4")</f>
        <v>0</v>
      </c>
      <c r="AL69" s="105">
        <f>COUNTIF(AL$18:AL$62,"אין תשובה")</f>
        <v>0</v>
      </c>
      <c r="AM69" s="2"/>
      <c r="AN69" s="105">
        <f>COUNTIF(AN$18:AN$62,"4")</f>
        <v>0</v>
      </c>
      <c r="AO69" s="17">
        <f>COUNTIF(AO$18:AO$62,"אין תשובה")</f>
        <v>0</v>
      </c>
      <c r="AP69" s="164"/>
      <c r="AQ69" s="2"/>
      <c r="AX69" s="1"/>
      <c r="BB69" s="16"/>
    </row>
    <row r="70" spans="1:59" x14ac:dyDescent="0.2">
      <c r="A70" s="2"/>
      <c r="B70" s="14" t="s">
        <v>26</v>
      </c>
      <c r="C70" s="17">
        <f>COUNTIF(C18:C62,"אין תשובה")</f>
        <v>0</v>
      </c>
      <c r="D70" s="17">
        <f>COUNTIF(D18:D62,"אין תשובה")</f>
        <v>0</v>
      </c>
      <c r="E70" s="2"/>
      <c r="F70" s="2"/>
      <c r="G70" s="2"/>
      <c r="H70" s="17">
        <f>COUNTIF(H18:H62,"אין תשובה")</f>
        <v>0</v>
      </c>
      <c r="I70" s="2"/>
      <c r="J70" s="2"/>
      <c r="K70" s="17">
        <f>COUNTIF(K$18:K$62,"אין תשובה")</f>
        <v>0</v>
      </c>
      <c r="L70" s="2"/>
      <c r="M70" s="162"/>
      <c r="N70" s="2"/>
      <c r="O70" s="17">
        <f>COUNTIF(O$18:O$62,"תשובה שגויה")</f>
        <v>0</v>
      </c>
      <c r="P70" s="2"/>
      <c r="Q70" s="17">
        <f>COUNTIF(Q18:Q62,"אין תשובה")</f>
        <v>0</v>
      </c>
      <c r="R70" s="17">
        <f>COUNTIF(R$18:R$62,"אין תשובה")</f>
        <v>0</v>
      </c>
      <c r="S70" s="17">
        <f>COUNTIF(S$18:S$62,"אין תשובה")</f>
        <v>0</v>
      </c>
      <c r="T70" s="2"/>
      <c r="U70" s="2"/>
      <c r="V70" s="162"/>
      <c r="W70" s="17">
        <f>COUNTIF(W18:W62,"אין תשובה")</f>
        <v>0</v>
      </c>
      <c r="X70" s="105">
        <f t="shared" ref="X70" si="8">COUNTIF(X$18:X$62,"שגוי")</f>
        <v>0</v>
      </c>
      <c r="Y70" s="2"/>
      <c r="Z70" s="105">
        <f>COUNTIF(Z$18:Z$62,"תשובה נכונה 1")</f>
        <v>0</v>
      </c>
      <c r="AA70" s="2"/>
      <c r="AB70" s="162"/>
      <c r="AC70" s="2"/>
      <c r="AD70" s="17">
        <f>COUNTIF(AD$18:AD$62,"אין תשובה")</f>
        <v>0</v>
      </c>
      <c r="AE70" s="2"/>
      <c r="AF70" s="17">
        <f t="shared" ref="AF70" si="9">COUNTIF(AF$18:AF$62,"אין תשובה")</f>
        <v>0</v>
      </c>
      <c r="AG70" s="2"/>
      <c r="AH70" s="2"/>
      <c r="AI70" s="17">
        <f>COUNTIF(AI$18:AI$62,"אין תשובה")</f>
        <v>0</v>
      </c>
      <c r="AJ70" s="2"/>
      <c r="AK70" s="17">
        <f>COUNTIF(AK18:AK62,"אין תשובה")</f>
        <v>0</v>
      </c>
      <c r="AL70" s="2"/>
      <c r="AM70" s="2"/>
      <c r="AN70" s="105">
        <f t="shared" ref="AN70" si="10">COUNTIF(AN$18:AN$62,"אין תשובה")</f>
        <v>0</v>
      </c>
      <c r="AO70" s="2"/>
      <c r="AP70" s="164"/>
      <c r="AQ70" s="2"/>
    </row>
    <row r="71" spans="1:59" x14ac:dyDescent="0.2">
      <c r="A71" s="2"/>
      <c r="B71" s="14" t="s">
        <v>27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62"/>
      <c r="N71" s="2"/>
      <c r="O71" s="17">
        <f>COUNTIF(O$18:O$62,"אין תשובה")</f>
        <v>0</v>
      </c>
      <c r="P71" s="2"/>
      <c r="Q71" s="2"/>
      <c r="R71" s="2"/>
      <c r="S71" s="2"/>
      <c r="T71" s="2"/>
      <c r="U71" s="2"/>
      <c r="V71" s="162"/>
      <c r="W71" s="2"/>
      <c r="X71" s="105">
        <f t="shared" ref="X71" si="11">COUNTIF(X$18:X$62,"אין תשובה")</f>
        <v>0</v>
      </c>
      <c r="Y71" s="2"/>
      <c r="Z71" s="105">
        <f t="shared" ref="Z71" si="12">COUNTIF(Z$18:Z$62,"שגוי")</f>
        <v>0</v>
      </c>
      <c r="AA71" s="2"/>
      <c r="AB71" s="16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164"/>
      <c r="AQ71" s="2"/>
    </row>
    <row r="72" spans="1:59" x14ac:dyDescent="0.2">
      <c r="A72" s="2"/>
      <c r="B72" s="14" t="s">
        <v>28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62"/>
      <c r="N72" s="2"/>
      <c r="O72" s="2"/>
      <c r="P72" s="2"/>
      <c r="Q72" s="2"/>
      <c r="R72" s="2"/>
      <c r="S72" s="2"/>
      <c r="T72" s="2"/>
      <c r="U72" s="2"/>
      <c r="V72" s="162"/>
      <c r="W72" s="2"/>
      <c r="X72" s="2"/>
      <c r="Y72" s="2"/>
      <c r="Z72" s="105">
        <f t="shared" ref="Z72" si="13">COUNTIF(Z$18:Z$62,"אין תשובה")</f>
        <v>0</v>
      </c>
      <c r="AA72" s="2"/>
      <c r="AB72" s="16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164"/>
      <c r="AQ72" s="2"/>
    </row>
    <row r="73" spans="1:59" x14ac:dyDescent="0.2">
      <c r="A73" s="2"/>
      <c r="B73" s="14" t="s">
        <v>29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62"/>
      <c r="N73" s="2"/>
      <c r="O73" s="2"/>
      <c r="P73" s="2"/>
      <c r="Q73" s="2"/>
      <c r="R73" s="2"/>
      <c r="S73" s="2"/>
      <c r="T73" s="2"/>
      <c r="U73" s="2"/>
      <c r="V73" s="162"/>
      <c r="W73" s="2"/>
      <c r="X73" s="2"/>
      <c r="Y73" s="2"/>
      <c r="Z73" s="2"/>
      <c r="AA73" s="2"/>
      <c r="AB73" s="16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164"/>
      <c r="AQ73" s="24"/>
      <c r="AR73" s="22"/>
    </row>
    <row r="74" spans="1:59" x14ac:dyDescent="0.2">
      <c r="A74" s="2"/>
      <c r="B74" s="54" t="s">
        <v>20</v>
      </c>
      <c r="C74" s="55">
        <f>SUM(C66:C73)</f>
        <v>0</v>
      </c>
      <c r="D74" s="55">
        <f t="shared" ref="D74:J74" si="14">SUM(D66:D73)</f>
        <v>0</v>
      </c>
      <c r="E74" s="55">
        <f t="shared" si="14"/>
        <v>0</v>
      </c>
      <c r="F74" s="55">
        <f t="shared" si="14"/>
        <v>0</v>
      </c>
      <c r="G74" s="55">
        <f t="shared" si="14"/>
        <v>0</v>
      </c>
      <c r="H74" s="55">
        <f t="shared" si="14"/>
        <v>0</v>
      </c>
      <c r="I74" s="55">
        <f t="shared" si="14"/>
        <v>0</v>
      </c>
      <c r="J74" s="55">
        <f t="shared" si="14"/>
        <v>0</v>
      </c>
      <c r="K74" s="55">
        <f t="shared" ref="K74:Q74" si="15">SUM(K66:K73)</f>
        <v>0</v>
      </c>
      <c r="L74" s="55">
        <f t="shared" si="15"/>
        <v>0</v>
      </c>
      <c r="M74" s="162"/>
      <c r="N74" s="55">
        <f t="shared" si="15"/>
        <v>0</v>
      </c>
      <c r="O74" s="55">
        <f t="shared" si="15"/>
        <v>0</v>
      </c>
      <c r="P74" s="55">
        <f t="shared" si="15"/>
        <v>0</v>
      </c>
      <c r="Q74" s="55">
        <f t="shared" si="15"/>
        <v>0</v>
      </c>
      <c r="R74" s="55">
        <f t="shared" ref="R74:AA74" si="16">SUM(R66:R73)</f>
        <v>0</v>
      </c>
      <c r="S74" s="55">
        <f t="shared" si="16"/>
        <v>0</v>
      </c>
      <c r="T74" s="55">
        <f t="shared" si="16"/>
        <v>0</v>
      </c>
      <c r="U74" s="55">
        <f t="shared" si="16"/>
        <v>0</v>
      </c>
      <c r="V74" s="162"/>
      <c r="W74" s="55">
        <f t="shared" si="16"/>
        <v>0</v>
      </c>
      <c r="X74" s="55">
        <f>SUM(X66:X73)</f>
        <v>0</v>
      </c>
      <c r="Y74" s="55">
        <f>SUM(Y66:Y73)</f>
        <v>0</v>
      </c>
      <c r="Z74" s="55">
        <f t="shared" si="16"/>
        <v>0</v>
      </c>
      <c r="AA74" s="55">
        <f t="shared" si="16"/>
        <v>0</v>
      </c>
      <c r="AB74" s="162"/>
      <c r="AC74" s="55">
        <f>SUM(AE66:AE73)</f>
        <v>0</v>
      </c>
      <c r="AD74" s="55">
        <f>SUM(AF66:AF73)</f>
        <v>0</v>
      </c>
      <c r="AE74" s="55">
        <f>SUM(AE66:AE73)</f>
        <v>0</v>
      </c>
      <c r="AF74" s="55">
        <f t="shared" ref="AF74:AN74" si="17">SUM(AF66:AF73)</f>
        <v>0</v>
      </c>
      <c r="AG74" s="55">
        <f t="shared" si="17"/>
        <v>0</v>
      </c>
      <c r="AH74" s="55">
        <f t="shared" si="17"/>
        <v>0</v>
      </c>
      <c r="AI74" s="55">
        <f t="shared" si="17"/>
        <v>0</v>
      </c>
      <c r="AJ74" s="55">
        <f t="shared" si="17"/>
        <v>0</v>
      </c>
      <c r="AK74" s="55">
        <f t="shared" si="17"/>
        <v>0</v>
      </c>
      <c r="AL74" s="55">
        <f t="shared" si="17"/>
        <v>0</v>
      </c>
      <c r="AM74" s="55">
        <f t="shared" si="17"/>
        <v>0</v>
      </c>
      <c r="AN74" s="55">
        <f t="shared" si="17"/>
        <v>0</v>
      </c>
      <c r="AO74" s="55">
        <f t="shared" ref="AO74" si="18">SUM(AO66:AO73)</f>
        <v>0</v>
      </c>
      <c r="AP74" s="166"/>
      <c r="AQ74" s="24"/>
      <c r="AR74" s="22"/>
      <c r="BD74" s="1"/>
    </row>
    <row r="75" spans="1:59" s="27" customFormat="1" x14ac:dyDescent="0.2">
      <c r="A75" s="221"/>
      <c r="B75" s="21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167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/>
      <c r="AP75"/>
      <c r="AQ75"/>
      <c r="AR75"/>
      <c r="AS75"/>
      <c r="AT75"/>
      <c r="AV75"/>
      <c r="AW75"/>
      <c r="AX75"/>
      <c r="BA75" s="61"/>
      <c r="BB75"/>
      <c r="BC75"/>
      <c r="BD75"/>
    </row>
    <row r="76" spans="1:59" s="27" customFormat="1" x14ac:dyDescent="0.2">
      <c r="A76" s="221"/>
      <c r="B76" s="21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167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Q76"/>
      <c r="AS76"/>
      <c r="AV76"/>
    </row>
    <row r="77" spans="1:59" s="27" customFormat="1" x14ac:dyDescent="0.2">
      <c r="A77" s="221"/>
      <c r="B77" s="21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167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Q77"/>
      <c r="AS77"/>
    </row>
    <row r="78" spans="1:59" s="27" customFormat="1" x14ac:dyDescent="0.2">
      <c r="A78" s="221"/>
      <c r="B78" s="21"/>
      <c r="C78" s="21"/>
      <c r="D78" s="21"/>
      <c r="E78" s="21"/>
      <c r="F78" s="23"/>
      <c r="G78" s="24"/>
      <c r="H78" s="24"/>
      <c r="I78" s="24"/>
      <c r="J78" s="24"/>
      <c r="K78" s="24"/>
      <c r="L78" s="24"/>
      <c r="M78" s="24"/>
      <c r="N78" s="24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167"/>
      <c r="AF78" s="24"/>
      <c r="AG78" s="21"/>
      <c r="AH78" s="21"/>
      <c r="AI78" s="21"/>
      <c r="AJ78" s="21"/>
      <c r="AK78" s="24"/>
      <c r="AL78" s="21"/>
      <c r="AM78" s="21"/>
      <c r="AN78" s="21"/>
      <c r="AO78" s="24"/>
      <c r="AP78" s="24"/>
      <c r="AT78"/>
    </row>
    <row r="79" spans="1:59" s="27" customFormat="1" x14ac:dyDescent="0.2">
      <c r="A79" s="24"/>
      <c r="B79" s="21"/>
      <c r="C79" s="21"/>
      <c r="D79" s="21"/>
      <c r="E79" s="21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167"/>
      <c r="AF79" s="21"/>
      <c r="AG79" s="21"/>
      <c r="AH79" s="21"/>
      <c r="AI79" s="21"/>
      <c r="AJ79" s="21"/>
      <c r="AK79" s="21"/>
      <c r="AL79" s="24"/>
      <c r="AM79" s="24"/>
      <c r="AN79" s="21"/>
      <c r="AO79" s="24"/>
      <c r="AP79" s="24"/>
      <c r="AT79"/>
    </row>
    <row r="80" spans="1:59" s="27" customFormat="1" x14ac:dyDescent="0.2">
      <c r="A80" s="24"/>
      <c r="B80" s="21"/>
      <c r="C80" s="21"/>
      <c r="D80" s="21"/>
      <c r="E80" s="21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167"/>
      <c r="AF80" s="21"/>
      <c r="AG80" s="21"/>
      <c r="AH80" s="21"/>
      <c r="AI80" s="21"/>
      <c r="AJ80" s="21"/>
      <c r="AK80" s="21"/>
      <c r="AL80" s="24"/>
      <c r="AM80" s="24"/>
      <c r="AN80" s="21"/>
      <c r="AO80" s="24"/>
      <c r="AP80" s="24"/>
      <c r="AT80"/>
    </row>
    <row r="81" spans="1:57" s="27" customFormat="1" x14ac:dyDescent="0.2">
      <c r="A81" s="24"/>
      <c r="B81" s="21"/>
      <c r="C81" s="21"/>
      <c r="D81" s="21"/>
      <c r="E81" s="21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167"/>
      <c r="AF81" s="21"/>
      <c r="AG81" s="21"/>
      <c r="AH81" s="21"/>
      <c r="AI81" s="21"/>
      <c r="AJ81" s="21"/>
      <c r="AK81" s="21"/>
      <c r="AL81" s="24"/>
      <c r="AM81" s="24"/>
      <c r="AN81" s="21"/>
      <c r="AO81" s="24"/>
      <c r="AP81" s="24"/>
      <c r="AT81"/>
    </row>
    <row r="82" spans="1:57" s="27" customFormat="1" x14ac:dyDescent="0.2">
      <c r="A82" s="24"/>
      <c r="B82" s="21"/>
      <c r="C82" s="21"/>
      <c r="D82" s="21"/>
      <c r="E82" s="21"/>
      <c r="F82" s="21"/>
      <c r="G82" s="21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167"/>
      <c r="AH82" s="21"/>
      <c r="AI82" s="21"/>
      <c r="AJ82" s="21"/>
      <c r="AK82" s="21"/>
      <c r="AL82" s="21"/>
      <c r="AM82" s="21"/>
      <c r="AN82" s="24"/>
      <c r="AO82" s="24"/>
      <c r="AP82" s="24"/>
      <c r="AT82" s="1"/>
    </row>
    <row r="83" spans="1:57" s="27" customForma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167"/>
      <c r="AH83" s="24"/>
      <c r="AI83" s="24"/>
      <c r="AJ83" s="24"/>
      <c r="AK83" s="24"/>
      <c r="AL83" s="24"/>
      <c r="AM83" s="24"/>
      <c r="AN83" s="24"/>
      <c r="AO83" s="24"/>
      <c r="AP83" s="24"/>
    </row>
    <row r="84" spans="1:57" s="27" customFormat="1" ht="12.75" customHeight="1" x14ac:dyDescent="0.2">
      <c r="A84" s="24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167"/>
      <c r="AH84" s="24"/>
      <c r="AI84" s="24"/>
      <c r="AJ84" s="24"/>
      <c r="AK84" s="24"/>
      <c r="AL84" s="24"/>
      <c r="AM84" s="24"/>
      <c r="AN84" s="24"/>
      <c r="AO84" s="24"/>
      <c r="AP84" s="24"/>
      <c r="AV84"/>
    </row>
    <row r="85" spans="1:57" s="27" customForma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167"/>
      <c r="AH85" s="24"/>
      <c r="AI85" s="24"/>
      <c r="AJ85" s="24"/>
      <c r="AK85" s="24"/>
      <c r="AL85" s="24"/>
      <c r="AM85" s="24"/>
      <c r="AN85" s="24"/>
      <c r="AO85" s="24"/>
      <c r="AP85" s="24"/>
      <c r="AV85"/>
    </row>
    <row r="86" spans="1:57" s="27" customForma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167"/>
      <c r="AH86" s="24"/>
      <c r="AI86" s="24"/>
      <c r="AJ86" s="24"/>
      <c r="AK86" s="24"/>
      <c r="AL86" s="24"/>
      <c r="AM86" s="24"/>
      <c r="AN86" s="24"/>
      <c r="AO86" s="24"/>
      <c r="AP86" s="24"/>
      <c r="AV86" s="16"/>
    </row>
    <row r="87" spans="1:57" s="27" customForma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167"/>
      <c r="AH87" s="24"/>
      <c r="AI87" s="24"/>
      <c r="AJ87" s="24"/>
      <c r="AK87" s="24"/>
      <c r="AL87" s="24"/>
      <c r="AM87" s="24"/>
      <c r="AN87" s="24"/>
      <c r="AO87" s="24"/>
      <c r="AP87" s="24"/>
      <c r="AV87"/>
    </row>
    <row r="88" spans="1:57" s="27" customForma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167"/>
      <c r="AH88" s="24"/>
      <c r="AI88" s="24"/>
      <c r="AJ88" s="24"/>
      <c r="AK88" s="24"/>
      <c r="AL88" s="24"/>
      <c r="AM88" s="24"/>
      <c r="AN88" s="24"/>
      <c r="AO88" s="24"/>
      <c r="AP88" s="2"/>
      <c r="AT88"/>
      <c r="AV88"/>
    </row>
    <row r="89" spans="1:57" ht="25.5" x14ac:dyDescent="0.2">
      <c r="B89" s="168" t="s">
        <v>36</v>
      </c>
      <c r="C89" s="169">
        <f>COUNTA(C$18:C$62)</f>
        <v>0</v>
      </c>
      <c r="D89" s="169">
        <f t="shared" ref="D89:AO89" si="19">COUNTA(D$18:D$62)</f>
        <v>0</v>
      </c>
      <c r="E89" s="169">
        <f t="shared" si="19"/>
        <v>0</v>
      </c>
      <c r="F89" s="169">
        <f t="shared" si="19"/>
        <v>0</v>
      </c>
      <c r="G89" s="169">
        <f t="shared" si="19"/>
        <v>0</v>
      </c>
      <c r="H89" s="169">
        <f t="shared" si="19"/>
        <v>0</v>
      </c>
      <c r="I89" s="169">
        <f t="shared" si="19"/>
        <v>0</v>
      </c>
      <c r="J89" s="169">
        <f t="shared" si="19"/>
        <v>0</v>
      </c>
      <c r="K89" s="169">
        <f t="shared" si="19"/>
        <v>0</v>
      </c>
      <c r="L89" s="169">
        <f t="shared" si="19"/>
        <v>0</v>
      </c>
      <c r="M89" s="175"/>
      <c r="N89" s="169">
        <f t="shared" si="19"/>
        <v>0</v>
      </c>
      <c r="O89" s="169">
        <f t="shared" si="19"/>
        <v>0</v>
      </c>
      <c r="P89" s="169">
        <f t="shared" si="19"/>
        <v>0</v>
      </c>
      <c r="Q89" s="169">
        <f t="shared" si="19"/>
        <v>0</v>
      </c>
      <c r="R89" s="169">
        <f t="shared" si="19"/>
        <v>0</v>
      </c>
      <c r="S89" s="169">
        <f t="shared" si="19"/>
        <v>0</v>
      </c>
      <c r="T89" s="169">
        <f t="shared" si="19"/>
        <v>0</v>
      </c>
      <c r="U89" s="169">
        <f t="shared" si="19"/>
        <v>0</v>
      </c>
      <c r="V89" s="175"/>
      <c r="W89" s="169">
        <f t="shared" si="19"/>
        <v>0</v>
      </c>
      <c r="X89" s="169">
        <f t="shared" si="19"/>
        <v>0</v>
      </c>
      <c r="Y89" s="169">
        <f t="shared" si="19"/>
        <v>0</v>
      </c>
      <c r="Z89" s="169">
        <f t="shared" si="19"/>
        <v>0</v>
      </c>
      <c r="AA89" s="169">
        <f t="shared" si="19"/>
        <v>0</v>
      </c>
      <c r="AB89" s="175"/>
      <c r="AC89" s="169">
        <f t="shared" si="19"/>
        <v>0</v>
      </c>
      <c r="AD89" s="169">
        <f t="shared" si="19"/>
        <v>0</v>
      </c>
      <c r="AE89" s="169">
        <f t="shared" si="19"/>
        <v>0</v>
      </c>
      <c r="AF89" s="169">
        <f t="shared" si="19"/>
        <v>0</v>
      </c>
      <c r="AG89" s="169">
        <f t="shared" si="19"/>
        <v>0</v>
      </c>
      <c r="AH89" s="169">
        <f t="shared" si="19"/>
        <v>0</v>
      </c>
      <c r="AI89" s="169">
        <f t="shared" si="19"/>
        <v>0</v>
      </c>
      <c r="AJ89" s="169">
        <f t="shared" si="19"/>
        <v>0</v>
      </c>
      <c r="AK89" s="169">
        <f t="shared" si="19"/>
        <v>0</v>
      </c>
      <c r="AL89" s="169">
        <f t="shared" si="19"/>
        <v>0</v>
      </c>
      <c r="AM89" s="169">
        <f t="shared" si="19"/>
        <v>0</v>
      </c>
      <c r="AN89" s="169">
        <f t="shared" si="19"/>
        <v>0</v>
      </c>
      <c r="AO89" s="169">
        <f t="shared" si="19"/>
        <v>0</v>
      </c>
      <c r="AP89" s="175"/>
      <c r="AQ89" s="27"/>
      <c r="AR89" s="27"/>
      <c r="AS89" s="27"/>
      <c r="AT89" s="27"/>
      <c r="AU89" s="27"/>
      <c r="AV89" s="27"/>
      <c r="AW89" s="27"/>
      <c r="AX89" s="27"/>
      <c r="AY89" s="27"/>
      <c r="BB89" s="27"/>
      <c r="BC89" s="27"/>
      <c r="BD89" s="27"/>
      <c r="BE89" s="27"/>
    </row>
    <row r="90" spans="1:57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T90" s="27"/>
      <c r="AV90" s="27"/>
    </row>
    <row r="91" spans="1:57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U91" s="27"/>
      <c r="AW91" s="27"/>
    </row>
    <row r="92" spans="1:57" x14ac:dyDescent="0.2">
      <c r="AU92" s="27"/>
      <c r="AW92" s="27"/>
    </row>
    <row r="93" spans="1:57" x14ac:dyDescent="0.2">
      <c r="AW93" s="27"/>
    </row>
    <row r="94" spans="1:57" x14ac:dyDescent="0.2">
      <c r="AW94" s="27"/>
    </row>
  </sheetData>
  <sheetProtection password="EA5E" sheet="1" objects="1" scenarios="1"/>
  <protectedRanges>
    <protectedRange sqref="C3:D3" name="Range1"/>
    <protectedRange sqref="G3:K3" name="Range2"/>
    <protectedRange sqref="M3:N3" name="Range3"/>
    <protectedRange sqref="Q3" name="Range4"/>
    <protectedRange sqref="B18:AC62" name="Range6"/>
    <protectedRange sqref="AD18:AO62" name="Range7"/>
  </protectedRanges>
  <dataConsolidate/>
  <mergeCells count="22">
    <mergeCell ref="B84:AF84"/>
    <mergeCell ref="B7:C7"/>
    <mergeCell ref="A75:A78"/>
    <mergeCell ref="B6:C6"/>
    <mergeCell ref="F6:J6"/>
    <mergeCell ref="F7:J7"/>
    <mergeCell ref="A14:A15"/>
    <mergeCell ref="B64:B65"/>
    <mergeCell ref="C14:L14"/>
    <mergeCell ref="N64:U64"/>
    <mergeCell ref="N14:U14"/>
    <mergeCell ref="W14:AA14"/>
    <mergeCell ref="W64:AA64"/>
    <mergeCell ref="AQ14:AQ16"/>
    <mergeCell ref="C64:J64"/>
    <mergeCell ref="M3:N3"/>
    <mergeCell ref="B1:R1"/>
    <mergeCell ref="C3:D3"/>
    <mergeCell ref="B8:C8"/>
    <mergeCell ref="F8:J8"/>
    <mergeCell ref="G3:J3"/>
    <mergeCell ref="B5:C5"/>
  </mergeCells>
  <phoneticPr fontId="2" type="noConversion"/>
  <dataValidations count="16">
    <dataValidation type="list" allowBlank="1" showInputMessage="1" showErrorMessage="1" sqref="AC18:AC62 AO18:AO62 AL18:AL62 AG18:AH62 N18:N62">
      <formula1>$BA$2:$BA$5</formula1>
    </dataValidation>
    <dataValidation type="list" allowBlank="1" showInputMessage="1" showErrorMessage="1" sqref="AE18:AE62 AA18:AA62 I18:I62 M18:M62 E18:G62 AM18:AM62">
      <formula1>$AU$2:$AU$4</formula1>
    </dataValidation>
    <dataValidation type="list" allowBlank="1" showInputMessage="1" showErrorMessage="1" sqref="AK18:AK62 K18:K62 S18:S62 AN18:AN62 W18:W62 AD18:AD62 AB18:AB62 C18:D62 AI18:AI62">
      <formula1>$BC$2:$BC$6</formula1>
    </dataValidation>
    <dataValidation type="list" allowBlank="1" showInputMessage="1" showErrorMessage="1" sqref="A16:A37 A1:A14">
      <formula1>#REF!</formula1>
    </dataValidation>
    <dataValidation type="list" allowBlank="1" showInputMessage="1" showErrorMessage="1" sqref="T18:U62 P18:P62">
      <formula1>$BC$9:$BC$12</formula1>
    </dataValidation>
    <dataValidation type="list" allowBlank="1" showInputMessage="1" showErrorMessage="1" sqref="H18:H62 Q18:Q62">
      <formula1>$AY$2:$AY$6</formula1>
    </dataValidation>
    <dataValidation type="list" allowBlank="1" showInputMessage="1" showErrorMessage="1" sqref="R18:R62">
      <formula1>$AS$9:$AS$13</formula1>
    </dataValidation>
    <dataValidation type="list" allowBlank="1" showInputMessage="1" showErrorMessage="1" sqref="AF18:AF62">
      <formula1>$AW$9:$AW$13</formula1>
    </dataValidation>
    <dataValidation type="list" allowBlank="1" showInputMessage="1" showErrorMessage="1" sqref="AQ18:AQ62">
      <formula1>$AT$18:$AT$21</formula1>
    </dataValidation>
    <dataValidation type="list" allowBlank="1" showInputMessage="1" showErrorMessage="1" sqref="J18:J62">
      <formula1>$BE$18:$BE$21</formula1>
    </dataValidation>
    <dataValidation type="list" allowBlank="1" showInputMessage="1" showErrorMessage="1" sqref="L18:L62">
      <formula1>$BE$9:$BE$12</formula1>
    </dataValidation>
    <dataValidation type="list" allowBlank="1" showInputMessage="1" showErrorMessage="1" sqref="O18:O62">
      <formula1>$AV$18:$AV$23</formula1>
    </dataValidation>
    <dataValidation type="list" allowBlank="1" showInputMessage="1" showErrorMessage="1" sqref="V18:V62 X18:X62">
      <formula1>$AU$9:$AU$14</formula1>
    </dataValidation>
    <dataValidation type="list" allowBlank="1" showInputMessage="1" showErrorMessage="1" sqref="Y18:Y62">
      <formula1>$BA$9:$BA$12</formula1>
    </dataValidation>
    <dataValidation type="list" allowBlank="1" showInputMessage="1" showErrorMessage="1" sqref="Z18:Z62">
      <formula1>$AV$26:$AV$32</formula1>
    </dataValidation>
    <dataValidation type="list" allowBlank="1" showInputMessage="1" showErrorMessage="1" sqref="AJ18:AJ62">
      <formula1>$AZ$26:$AZ$29</formula1>
    </dataValidation>
  </dataValidations>
  <pageMargins left="0.75" right="0.75" top="1" bottom="1" header="0.5" footer="0.5"/>
  <pageSetup paperSize="9" orientation="portrait" r:id="rId1"/>
  <headerFooter alignWithMargins="0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6"/>
  <sheetViews>
    <sheetView rightToLeft="1" workbookViewId="0">
      <pane ySplit="8" topLeftCell="A9" activePane="bottomLeft" state="frozen"/>
      <selection pane="bottomLeft" activeCell="AS53" sqref="AS53"/>
    </sheetView>
  </sheetViews>
  <sheetFormatPr defaultRowHeight="12.75" x14ac:dyDescent="0.2"/>
  <cols>
    <col min="1" max="1" width="3.7109375" bestFit="1" customWidth="1"/>
    <col min="2" max="2" width="18.140625" customWidth="1"/>
    <col min="3" max="3" width="11.42578125" customWidth="1"/>
    <col min="4" max="4" width="9.140625" style="57" customWidth="1"/>
    <col min="5" max="12" width="9.140625" customWidth="1"/>
    <col min="13" max="13" width="8.140625" customWidth="1"/>
    <col min="14" max="14" width="7.140625" customWidth="1"/>
    <col min="15" max="15" width="7.28515625" bestFit="1" customWidth="1"/>
    <col min="16" max="17" width="5.42578125" bestFit="1" customWidth="1"/>
    <col min="18" max="18" width="6.140625" bestFit="1" customWidth="1"/>
    <col min="19" max="21" width="5.42578125" customWidth="1"/>
    <col min="22" max="22" width="8.42578125" customWidth="1"/>
    <col min="23" max="24" width="5.42578125" customWidth="1"/>
    <col min="25" max="25" width="8.28515625" customWidth="1"/>
    <col min="26" max="27" width="5.42578125" bestFit="1" customWidth="1"/>
    <col min="28" max="28" width="5.5703125" customWidth="1"/>
    <col min="29" max="29" width="8.42578125" bestFit="1" customWidth="1"/>
    <col min="30" max="30" width="7.5703125" customWidth="1"/>
    <col min="31" max="31" width="8.140625" customWidth="1"/>
    <col min="32" max="32" width="8.28515625" customWidth="1"/>
    <col min="33" max="33" width="6.42578125" customWidth="1"/>
    <col min="34" max="34" width="5.42578125" bestFit="1" customWidth="1"/>
    <col min="35" max="35" width="8.42578125" customWidth="1"/>
    <col min="36" max="36" width="6.5703125" customWidth="1"/>
    <col min="37" max="37" width="7" customWidth="1"/>
    <col min="38" max="38" width="7.7109375" customWidth="1"/>
    <col min="39" max="39" width="7.5703125" customWidth="1"/>
    <col min="40" max="40" width="6.28515625" customWidth="1"/>
    <col min="41" max="41" width="7.140625" customWidth="1"/>
    <col min="42" max="42" width="9.140625" customWidth="1"/>
    <col min="43" max="43" width="8.42578125" customWidth="1"/>
    <col min="44" max="44" width="10" customWidth="1"/>
    <col min="45" max="51" width="8.28515625" customWidth="1"/>
    <col min="52" max="52" width="10.28515625" customWidth="1"/>
    <col min="53" max="53" width="8.7109375" bestFit="1" customWidth="1"/>
    <col min="54" max="54" width="8.7109375" style="57" customWidth="1"/>
    <col min="55" max="55" width="11.140625" style="57" bestFit="1" customWidth="1"/>
    <col min="56" max="56" width="11" style="57" bestFit="1" customWidth="1"/>
    <col min="57" max="57" width="10.28515625" style="57" bestFit="1" customWidth="1"/>
    <col min="58" max="58" width="9.140625" style="57"/>
  </cols>
  <sheetData>
    <row r="1" spans="1:58" x14ac:dyDescent="0.2">
      <c r="A1" s="2"/>
      <c r="B1" s="2"/>
      <c r="C1" s="2"/>
      <c r="D1" s="11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118"/>
    </row>
    <row r="2" spans="1:58" ht="18" x14ac:dyDescent="0.25">
      <c r="A2" s="2"/>
      <c r="B2" s="242" t="s">
        <v>200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</row>
    <row r="3" spans="1:58" ht="15.75" x14ac:dyDescent="0.25">
      <c r="A3" s="2"/>
      <c r="Q3" s="3"/>
      <c r="R3" s="3"/>
      <c r="S3" s="3"/>
      <c r="T3" s="3"/>
      <c r="U3" s="3"/>
      <c r="V3" s="3"/>
      <c r="W3" s="3"/>
      <c r="X3" s="3"/>
      <c r="Y3" s="243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114"/>
      <c r="AS3" s="138"/>
      <c r="AT3" s="138"/>
      <c r="AU3" s="138"/>
      <c r="AV3" s="138"/>
      <c r="AW3" s="138"/>
      <c r="AX3" s="138"/>
      <c r="AY3" s="138"/>
      <c r="AZ3" s="138"/>
      <c r="BA3" s="60"/>
      <c r="BB3" s="118"/>
      <c r="BD3"/>
      <c r="BE3"/>
      <c r="BF3"/>
    </row>
    <row r="4" spans="1:58" x14ac:dyDescent="0.2">
      <c r="A4" s="2"/>
      <c r="B4" s="2"/>
      <c r="C4" s="2"/>
      <c r="D4" s="11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AR4" s="57"/>
      <c r="AS4" s="57"/>
      <c r="BB4"/>
      <c r="BC4"/>
      <c r="BD4"/>
      <c r="BE4"/>
      <c r="BF4"/>
    </row>
    <row r="5" spans="1:58" ht="38.25" customHeight="1" x14ac:dyDescent="0.2">
      <c r="A5" s="245" t="s">
        <v>17</v>
      </c>
      <c r="B5" s="246"/>
      <c r="C5" s="202" t="s">
        <v>135</v>
      </c>
      <c r="D5" s="203"/>
      <c r="E5" s="203"/>
      <c r="F5" s="203"/>
      <c r="G5" s="203"/>
      <c r="H5" s="203"/>
      <c r="I5" s="203"/>
      <c r="J5" s="203"/>
      <c r="K5" s="203"/>
      <c r="L5" s="204"/>
      <c r="M5" s="239" t="s">
        <v>30</v>
      </c>
      <c r="N5" s="172" t="s">
        <v>134</v>
      </c>
      <c r="O5" s="173"/>
      <c r="P5" s="173"/>
      <c r="Q5" s="173"/>
      <c r="R5" s="173"/>
      <c r="S5" s="173"/>
      <c r="T5" s="173"/>
      <c r="U5" s="174"/>
      <c r="V5" s="239" t="s">
        <v>31</v>
      </c>
      <c r="W5" s="202" t="s">
        <v>128</v>
      </c>
      <c r="X5" s="203"/>
      <c r="Y5" s="203"/>
      <c r="Z5" s="203"/>
      <c r="AA5" s="204"/>
      <c r="AB5" s="239" t="s">
        <v>116</v>
      </c>
      <c r="AC5" s="202" t="s">
        <v>129</v>
      </c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4"/>
      <c r="AP5" s="239" t="s">
        <v>117</v>
      </c>
      <c r="AQ5" s="235" t="s">
        <v>125</v>
      </c>
      <c r="AR5" s="235" t="s">
        <v>126</v>
      </c>
      <c r="AS5" s="153" t="s">
        <v>156</v>
      </c>
      <c r="AT5" s="237" t="s">
        <v>35</v>
      </c>
      <c r="BB5"/>
      <c r="BC5"/>
      <c r="BD5"/>
      <c r="BE5"/>
      <c r="BF5"/>
    </row>
    <row r="6" spans="1:58" ht="30" customHeight="1" x14ac:dyDescent="0.2">
      <c r="A6" s="247" t="s">
        <v>19</v>
      </c>
      <c r="B6" s="248"/>
      <c r="C6" s="65" t="s">
        <v>88</v>
      </c>
      <c r="D6" s="65" t="s">
        <v>130</v>
      </c>
      <c r="E6" s="65" t="s">
        <v>131</v>
      </c>
      <c r="F6" s="65" t="s">
        <v>132</v>
      </c>
      <c r="G6" s="65" t="s">
        <v>133</v>
      </c>
      <c r="H6" s="65">
        <v>2</v>
      </c>
      <c r="I6" s="65" t="s">
        <v>89</v>
      </c>
      <c r="J6" s="65" t="s">
        <v>90</v>
      </c>
      <c r="K6" s="65" t="s">
        <v>92</v>
      </c>
      <c r="L6" s="65" t="s">
        <v>93</v>
      </c>
      <c r="M6" s="240"/>
      <c r="N6" s="65" t="s">
        <v>80</v>
      </c>
      <c r="O6" s="65" t="s">
        <v>81</v>
      </c>
      <c r="P6" s="65" t="s">
        <v>173</v>
      </c>
      <c r="Q6" s="65">
        <v>6</v>
      </c>
      <c r="R6" s="65" t="s">
        <v>94</v>
      </c>
      <c r="S6" s="65" t="s">
        <v>95</v>
      </c>
      <c r="T6" s="65" t="s">
        <v>76</v>
      </c>
      <c r="U6" s="65" t="s">
        <v>170</v>
      </c>
      <c r="V6" s="240"/>
      <c r="W6" s="103" t="s">
        <v>105</v>
      </c>
      <c r="X6" s="103" t="s">
        <v>171</v>
      </c>
      <c r="Y6" s="103" t="s">
        <v>172</v>
      </c>
      <c r="Z6" s="103" t="s">
        <v>107</v>
      </c>
      <c r="AA6" s="103" t="s">
        <v>108</v>
      </c>
      <c r="AB6" s="240"/>
      <c r="AC6" s="65" t="s">
        <v>109</v>
      </c>
      <c r="AD6" s="65" t="s">
        <v>110</v>
      </c>
      <c r="AE6" s="65">
        <v>12</v>
      </c>
      <c r="AF6" s="65" t="s">
        <v>111</v>
      </c>
      <c r="AG6" s="65" t="s">
        <v>112</v>
      </c>
      <c r="AH6" s="65" t="s">
        <v>174</v>
      </c>
      <c r="AI6" s="65" t="s">
        <v>118</v>
      </c>
      <c r="AJ6" s="65" t="s">
        <v>119</v>
      </c>
      <c r="AK6" s="65" t="s">
        <v>175</v>
      </c>
      <c r="AL6" s="65" t="s">
        <v>176</v>
      </c>
      <c r="AM6" s="103" t="s">
        <v>158</v>
      </c>
      <c r="AN6" s="103" t="s">
        <v>159</v>
      </c>
      <c r="AO6" s="65">
        <v>16</v>
      </c>
      <c r="AP6" s="240"/>
      <c r="AQ6" s="236"/>
      <c r="AR6" s="236"/>
      <c r="AS6" s="151"/>
      <c r="AT6" s="238"/>
      <c r="BB6"/>
      <c r="BC6"/>
      <c r="BD6"/>
      <c r="BE6"/>
      <c r="BF6"/>
    </row>
    <row r="7" spans="1:58" ht="12.75" customHeight="1" x14ac:dyDescent="0.2">
      <c r="A7" s="19"/>
      <c r="B7" s="91" t="s">
        <v>18</v>
      </c>
      <c r="C7" s="19" t="s">
        <v>79</v>
      </c>
      <c r="D7" s="19" t="s">
        <v>79</v>
      </c>
      <c r="E7" s="19" t="s">
        <v>83</v>
      </c>
      <c r="F7" s="19" t="s">
        <v>83</v>
      </c>
      <c r="G7" s="19" t="s">
        <v>83</v>
      </c>
      <c r="H7" s="19" t="s">
        <v>79</v>
      </c>
      <c r="I7" s="19" t="s">
        <v>137</v>
      </c>
      <c r="J7" s="19" t="s">
        <v>79</v>
      </c>
      <c r="K7" s="19" t="s">
        <v>79</v>
      </c>
      <c r="L7" s="19" t="s">
        <v>83</v>
      </c>
      <c r="M7" s="241"/>
      <c r="N7" s="19" t="s">
        <v>83</v>
      </c>
      <c r="O7" s="19" t="s">
        <v>79</v>
      </c>
      <c r="P7" s="19" t="s">
        <v>83</v>
      </c>
      <c r="Q7" s="19" t="s">
        <v>79</v>
      </c>
      <c r="R7" s="19" t="s">
        <v>83</v>
      </c>
      <c r="S7" s="19" t="s">
        <v>79</v>
      </c>
      <c r="T7" s="19" t="s">
        <v>83</v>
      </c>
      <c r="U7" s="19" t="s">
        <v>83</v>
      </c>
      <c r="V7" s="241"/>
      <c r="W7" s="19" t="s">
        <v>79</v>
      </c>
      <c r="X7" s="19" t="s">
        <v>83</v>
      </c>
      <c r="Y7" s="19" t="s">
        <v>83</v>
      </c>
      <c r="Z7" s="19" t="s">
        <v>177</v>
      </c>
      <c r="AA7" s="19" t="s">
        <v>83</v>
      </c>
      <c r="AB7" s="241"/>
      <c r="AC7" s="19" t="s">
        <v>83</v>
      </c>
      <c r="AD7" s="19" t="s">
        <v>79</v>
      </c>
      <c r="AE7" s="19" t="s">
        <v>83</v>
      </c>
      <c r="AF7" s="19" t="s">
        <v>83</v>
      </c>
      <c r="AG7" s="19" t="s">
        <v>83</v>
      </c>
      <c r="AH7" s="19" t="s">
        <v>83</v>
      </c>
      <c r="AI7" s="19" t="s">
        <v>79</v>
      </c>
      <c r="AJ7" s="19" t="s">
        <v>83</v>
      </c>
      <c r="AK7" s="19" t="s">
        <v>79</v>
      </c>
      <c r="AL7" s="19" t="s">
        <v>83</v>
      </c>
      <c r="AM7" s="19" t="s">
        <v>83</v>
      </c>
      <c r="AN7" s="19" t="s">
        <v>79</v>
      </c>
      <c r="AO7" s="19" t="s">
        <v>83</v>
      </c>
      <c r="AP7" s="241"/>
      <c r="AQ7" s="91"/>
      <c r="AR7" s="91"/>
      <c r="AS7" s="152"/>
      <c r="AT7" s="91"/>
      <c r="BB7"/>
      <c r="BC7"/>
      <c r="BD7"/>
      <c r="BE7"/>
      <c r="BF7"/>
    </row>
    <row r="8" spans="1:58" x14ac:dyDescent="0.2">
      <c r="A8" s="7" t="s">
        <v>14</v>
      </c>
      <c r="B8" s="7" t="s">
        <v>15</v>
      </c>
      <c r="C8" s="15">
        <v>2</v>
      </c>
      <c r="D8" s="15">
        <v>2</v>
      </c>
      <c r="E8" s="15">
        <v>2</v>
      </c>
      <c r="F8" s="15">
        <v>2</v>
      </c>
      <c r="G8" s="15">
        <v>2</v>
      </c>
      <c r="H8" s="15">
        <v>2</v>
      </c>
      <c r="I8" s="15">
        <v>2</v>
      </c>
      <c r="J8" s="15">
        <v>2</v>
      </c>
      <c r="K8" s="15">
        <v>2</v>
      </c>
      <c r="L8" s="15">
        <v>4</v>
      </c>
      <c r="M8" s="15">
        <f>SUM(C8:L8)</f>
        <v>22</v>
      </c>
      <c r="N8" s="15">
        <v>3</v>
      </c>
      <c r="O8" s="15">
        <v>4</v>
      </c>
      <c r="P8" s="15">
        <v>3</v>
      </c>
      <c r="Q8" s="15">
        <v>2</v>
      </c>
      <c r="R8" s="15">
        <v>3</v>
      </c>
      <c r="S8" s="15">
        <v>2</v>
      </c>
      <c r="T8" s="15">
        <v>3</v>
      </c>
      <c r="U8" s="15">
        <v>3</v>
      </c>
      <c r="V8" s="15">
        <f>SUM(N8:U8)</f>
        <v>23</v>
      </c>
      <c r="W8" s="15">
        <v>2</v>
      </c>
      <c r="X8" s="15">
        <v>4</v>
      </c>
      <c r="Y8" s="15">
        <v>2</v>
      </c>
      <c r="Z8" s="15">
        <v>5</v>
      </c>
      <c r="AA8" s="115">
        <v>2</v>
      </c>
      <c r="AB8" s="15">
        <f>SUM(W8:AA8)</f>
        <v>15</v>
      </c>
      <c r="AC8" s="15">
        <v>4</v>
      </c>
      <c r="AD8" s="15">
        <v>3</v>
      </c>
      <c r="AE8" s="15">
        <v>4</v>
      </c>
      <c r="AF8" s="15">
        <v>3</v>
      </c>
      <c r="AG8" s="15">
        <v>4</v>
      </c>
      <c r="AH8" s="15">
        <v>2</v>
      </c>
      <c r="AI8" s="15">
        <v>2</v>
      </c>
      <c r="AJ8" s="15">
        <v>2</v>
      </c>
      <c r="AK8" s="15">
        <v>2</v>
      </c>
      <c r="AL8" s="15">
        <v>4</v>
      </c>
      <c r="AM8" s="115">
        <v>3</v>
      </c>
      <c r="AN8" s="115">
        <v>3</v>
      </c>
      <c r="AO8" s="15">
        <v>4</v>
      </c>
      <c r="AP8" s="15">
        <f>SUM(AC8:AO8)</f>
        <v>40</v>
      </c>
      <c r="AQ8" s="115">
        <f>SUM(C8:L8,N8:U8,W8:AA8)</f>
        <v>60</v>
      </c>
      <c r="AR8" s="115">
        <f>SUM(AC8:AO8)</f>
        <v>40</v>
      </c>
      <c r="AS8" s="152"/>
      <c r="AT8" s="15">
        <f>SUM(AQ8:AR8)</f>
        <v>100</v>
      </c>
      <c r="BB8"/>
      <c r="BC8"/>
      <c r="BD8"/>
      <c r="BE8"/>
      <c r="BF8"/>
    </row>
    <row r="9" spans="1:58" x14ac:dyDescent="0.2">
      <c r="A9" s="10">
        <v>1</v>
      </c>
      <c r="B9" s="110">
        <f>'נוסח א'!B18</f>
        <v>0</v>
      </c>
      <c r="C9" s="111">
        <f>IF('נוסח א'!C18=2,2,0)</f>
        <v>0</v>
      </c>
      <c r="D9" s="111">
        <f>IF('נוסח א'!D18=4,2,0)</f>
        <v>0</v>
      </c>
      <c r="E9" s="111">
        <f>IF('נוסח א'!E18="נכון",2,0)</f>
        <v>0</v>
      </c>
      <c r="F9" s="111">
        <f>IF('נוסח א'!F18="נכון",2,0)</f>
        <v>0</v>
      </c>
      <c r="G9" s="111">
        <f>IF('נוסח א'!G18="נכון",2,0)</f>
        <v>0</v>
      </c>
      <c r="H9" s="111">
        <f>IF('נוסח א'!H18="ג",2,0)</f>
        <v>0</v>
      </c>
      <c r="I9" s="111">
        <f>IF('נוסח א'!I18="נכון",2,0)</f>
        <v>0</v>
      </c>
      <c r="J9" s="111">
        <f>IF('נוסח א'!J18="קטנה מ-",2,0)</f>
        <v>0</v>
      </c>
      <c r="K9" s="176">
        <f>IF('נוסח א'!K18=1,2,0)</f>
        <v>0</v>
      </c>
      <c r="L9" s="176">
        <f>IF('נוסח א'!L18="2 מסקנות נכונות",4,IF('נוסח א'!L18="מסקנה נכונה 1",2,0))</f>
        <v>0</v>
      </c>
      <c r="M9" s="119">
        <f>SUM(C9:L9)</f>
        <v>0</v>
      </c>
      <c r="N9" s="111">
        <f>IF('נוסח א'!N18="נכון",3,IF('נוסח א'!N18="חלקי",2,0))</f>
        <v>0</v>
      </c>
      <c r="O9" s="111">
        <f>IF('נוסח א'!O18="4 תשובות נכונות",4,IF('נוסח א'!O18="3 תשובות נכונות",3,IF('נוסח א'!O18="2 תשובות נכונות",2,IF('נוסח א'!O18="תשובה נכונה 1",1,0))))</f>
        <v>0</v>
      </c>
      <c r="P9" s="111">
        <f>IF('נוסח א'!P18="צוינו 2 מרכיבים",3,IF('נוסח א'!P18="צוין מרכיב 1",2,0))</f>
        <v>0</v>
      </c>
      <c r="Q9" s="111">
        <f>IF('נוסח א'!Q18="ד",2,0)</f>
        <v>0</v>
      </c>
      <c r="R9" s="111">
        <f>IF('נוסח א'!R18="נכון",3,IF('נוסח א'!R18="רק הסבר ביולוגי נכון",2,IF('נוסח א'!R18="רק ציון נתונים נכונים",1,0)))</f>
        <v>0</v>
      </c>
      <c r="S9" s="111">
        <f>IF('נוסח א'!S18=4,2,0)</f>
        <v>0</v>
      </c>
      <c r="T9" s="111">
        <f>IF('נוסח א'!T18="צוינו 2 מרכיבים",3,IF('נוסח א'!T18="צוין מרכיב 1",2,0))</f>
        <v>0</v>
      </c>
      <c r="U9" s="111">
        <f>IF('נוסח א'!U18="צוינו 2 מרכיבים",3,IF('נוסח א'!U18="צוין מרכיב 1",2,0))</f>
        <v>0</v>
      </c>
      <c r="V9" s="150">
        <f>SUM(N9:U9)</f>
        <v>0</v>
      </c>
      <c r="W9" s="111">
        <f>IF('נוסח א'!W18=4,2,0)</f>
        <v>0</v>
      </c>
      <c r="X9" s="111">
        <f>IF('נוסח א'!X18="נכון",4,IF('נוסח א'!X18="חלקי - 3 נקודות",3,IF('נוסח א'!X18="חלקי - 2 נקודות",2,IF('נוסח א'!X18="חלקי - נקודה 1",1,0))))</f>
        <v>0</v>
      </c>
      <c r="Y9" s="149">
        <f>IF('נוסח א'!Y18="2 השלמות נכונות",2,IF('נוסח א'!Y18="השלמה נכונה אחת",1,0))</f>
        <v>0</v>
      </c>
      <c r="Z9" s="149">
        <f>IF('נוסח א'!Z18="5 תשובות נכונות",5,IF('נוסח א'!Z18="4 תשובות נכונות",4,IF('נוסח א'!Z18="3 תשובות נכונות",3,IF('נוסח א'!Z18="2 תשובות נכונות",2,IF('נוסח א'!Z18="תשובה נכונה 1",1,0)))))</f>
        <v>0</v>
      </c>
      <c r="AA9" s="111">
        <f>IF('נוסח א'!AA18="נכון",2,0)</f>
        <v>0</v>
      </c>
      <c r="AB9" s="150">
        <f>SUM(W9:AA9)</f>
        <v>0</v>
      </c>
      <c r="AC9" s="111">
        <f>IF('נוסח א'!AC18="נכון",4,IF('נוסח א'!AC18="חלקי",3,0))</f>
        <v>0</v>
      </c>
      <c r="AD9" s="111">
        <f>IF('נוסח א'!AD18=1,3,0)</f>
        <v>0</v>
      </c>
      <c r="AE9" s="111">
        <f>IF('נוסח א'!AE18="נכון",4,0)</f>
        <v>0</v>
      </c>
      <c r="AF9" s="111">
        <f>IF('נוסח א'!AF18="צוינו 3 מרכיבים",3,IF('נוסח א'!AF18="צוינו 2 מרכיבים",2,IF('נוסח א'!AF18="צוין מרכיב 1",1,0)))</f>
        <v>0</v>
      </c>
      <c r="AG9" s="111">
        <f>IF('נוסח א'!AG18="נכון",4,IF('נוסח א'!AG18="חלקי",2,0))</f>
        <v>0</v>
      </c>
      <c r="AH9" s="111">
        <f>IF('נוסח א'!AH18="נכון",2,IF('נוסח א'!AH18="חלקי",1,0))</f>
        <v>0</v>
      </c>
      <c r="AI9" s="111">
        <f>IF('נוסח א'!AI18=2,2,0)</f>
        <v>0</v>
      </c>
      <c r="AJ9" s="111">
        <f>IF('נוסח א'!AJ18="2 תשובות נכונות",2,IF('נוסח א'!AJ18="תשובה נכונה 1",1,0))</f>
        <v>0</v>
      </c>
      <c r="AK9" s="111">
        <f>IF('נוסח א'!AK18=1,2,0)</f>
        <v>0</v>
      </c>
      <c r="AL9" s="111">
        <f>IF('נוסח א'!AL18="נכון",4,IF('נוסח א'!AL18="חלקי",3,0))</f>
        <v>0</v>
      </c>
      <c r="AM9" s="111">
        <f>IF('נוסח א'!AM18="נכון",3,0)</f>
        <v>0</v>
      </c>
      <c r="AN9" s="111">
        <f>IF('נוסח א'!AN18=2,3,0)</f>
        <v>0</v>
      </c>
      <c r="AO9" s="176">
        <f>IF('נוסח א'!AO18="נכון",4,IF('נוסח א'!AO18="חלקי",2,0))</f>
        <v>0</v>
      </c>
      <c r="AP9" s="119">
        <f>SUM(AC9:AO9)</f>
        <v>0</v>
      </c>
      <c r="AQ9" s="131">
        <f>SUM(M9+V9+AB9)</f>
        <v>0</v>
      </c>
      <c r="AR9" s="131">
        <f>AP9</f>
        <v>0</v>
      </c>
      <c r="AS9" s="146">
        <f>'נוסח א'!AQ18</f>
        <v>0</v>
      </c>
      <c r="AT9" s="87">
        <f>SUM(M9+V9+AB9+AP9)-AS9</f>
        <v>0</v>
      </c>
      <c r="BB9"/>
      <c r="BC9"/>
      <c r="BD9"/>
      <c r="BE9"/>
      <c r="BF9"/>
    </row>
    <row r="10" spans="1:58" x14ac:dyDescent="0.2">
      <c r="A10" s="10">
        <v>2</v>
      </c>
      <c r="B10" s="110">
        <f>'נוסח א'!B19</f>
        <v>0</v>
      </c>
      <c r="C10" s="111">
        <f>IF('נוסח א'!C19=2,2,0)</f>
        <v>0</v>
      </c>
      <c r="D10" s="111">
        <f>IF('נוסח א'!D19=4,2,0)</f>
        <v>0</v>
      </c>
      <c r="E10" s="111">
        <f>IF('נוסח א'!E19="נכון",2,0)</f>
        <v>0</v>
      </c>
      <c r="F10" s="111">
        <f>IF('נוסח א'!F19="נכון",2,0)</f>
        <v>0</v>
      </c>
      <c r="G10" s="111">
        <f>IF('נוסח א'!G19="נכון",2,0)</f>
        <v>0</v>
      </c>
      <c r="H10" s="111">
        <f>IF('נוסח א'!H19="ג",2,0)</f>
        <v>0</v>
      </c>
      <c r="I10" s="111">
        <f>IF('נוסח א'!I19="נכון",2,0)</f>
        <v>0</v>
      </c>
      <c r="J10" s="111">
        <f>IF('נוסח א'!J19="קטנה מ-",2,0)</f>
        <v>0</v>
      </c>
      <c r="K10" s="176">
        <f>IF('נוסח א'!K19=1,2,0)</f>
        <v>0</v>
      </c>
      <c r="L10" s="176">
        <f>IF('נוסח א'!L19="2 מסקנות נכונות",4,IF('נוסח א'!L19="מסקנה נכונה 1",2,0))</f>
        <v>0</v>
      </c>
      <c r="M10" s="119">
        <f t="shared" ref="M10:M53" si="0">SUM(C10:L10)</f>
        <v>0</v>
      </c>
      <c r="N10" s="111">
        <f>IF('נוסח א'!N19="נכון",3,IF('נוסח א'!N19="חלקי",2,0))</f>
        <v>0</v>
      </c>
      <c r="O10" s="111">
        <f>IF('נוסח א'!O19="4 תשובות נכונות",4,IF('נוסח א'!O19="3 תשובות נכונות",3,IF('נוסח א'!O19="2 תשובות נכונות",2,IF('נוסח א'!O19="תשובה נכונה 1",1,0))))</f>
        <v>0</v>
      </c>
      <c r="P10" s="111">
        <f>IF('נוסח א'!P19="צוינו 2 מרכיבים",3,IF('נוסח א'!P19="צוין מרכיב 1",2,0))</f>
        <v>0</v>
      </c>
      <c r="Q10" s="111">
        <f>IF('נוסח א'!Q19="ד",2,0)</f>
        <v>0</v>
      </c>
      <c r="R10" s="111">
        <f>IF('נוסח א'!R19="נכון",3,IF('נוסח א'!R19="רק הסבר ביולוגי נכון",2,IF('נוסח א'!R19="רק ציון נתונים נכונים",1,0)))</f>
        <v>0</v>
      </c>
      <c r="S10" s="111">
        <f>IF('נוסח א'!S19=4,2,0)</f>
        <v>0</v>
      </c>
      <c r="T10" s="111">
        <f>IF('נוסח א'!T19="צוינו 2 מרכיבים",3,IF('נוסח א'!T19="צוין מרכיב 1",2,0))</f>
        <v>0</v>
      </c>
      <c r="U10" s="111">
        <f>IF('נוסח א'!U19="צוינו 2 מרכיבים",3,IF('נוסח א'!U19="צוין מרכיב 1",2,0))</f>
        <v>0</v>
      </c>
      <c r="V10" s="150">
        <f t="shared" ref="V10:V53" si="1">SUM(N10:U10)</f>
        <v>0</v>
      </c>
      <c r="W10" s="111">
        <f>IF('נוסח א'!W19=4,2,0)</f>
        <v>0</v>
      </c>
      <c r="X10" s="111">
        <f>IF('נוסח א'!X19="נכון",4,IF('נוסח א'!X19="חלקי - 3 נקודות",3,IF('נוסח א'!X19="חלקי - 2 נקודות",2,IF('נוסח א'!X19="חלקי - נקודה 1",1,0))))</f>
        <v>0</v>
      </c>
      <c r="Y10" s="149">
        <f>IF('נוסח א'!Y19="2 השלמות נכונות",2,IF('נוסח א'!Y19="השלמה נכונה אחת",1,0))</f>
        <v>0</v>
      </c>
      <c r="Z10" s="149">
        <f>IF('נוסח א'!Z19="5 תשובות נכונות",5,IF('נוסח א'!Z19="4 תשובות נכונות",4,IF('נוסח א'!Z19="3 תשובות נכונות",3,IF('נוסח א'!Z19="2 תשובות נכונות",2,IF('נוסח א'!Z19="תשובה נכונה 1",1,0)))))</f>
        <v>0</v>
      </c>
      <c r="AA10" s="111">
        <f>IF('נוסח א'!AA19="נכון",2,0)</f>
        <v>0</v>
      </c>
      <c r="AB10" s="150">
        <f t="shared" ref="AB10:AB53" si="2">SUM(W10:AA10)</f>
        <v>0</v>
      </c>
      <c r="AC10" s="111">
        <f>IF('נוסח א'!AC19="נכון",4,IF('נוסח א'!AC19="חלקי",3,0))</f>
        <v>0</v>
      </c>
      <c r="AD10" s="111">
        <f>IF('נוסח א'!AD19=1,3,0)</f>
        <v>0</v>
      </c>
      <c r="AE10" s="111">
        <f>IF('נוסח א'!AE19="נכון",4,0)</f>
        <v>0</v>
      </c>
      <c r="AF10" s="111">
        <f>IF('נוסח א'!AF19="צוינו 3 מרכיבים",3,IF('נוסח א'!AF19="צוינו 2 מרכיבים",2,IF('נוסח א'!AF19="צוין מרכיב 1",1,0)))</f>
        <v>0</v>
      </c>
      <c r="AG10" s="111">
        <f>IF('נוסח א'!AG19="נכון",4,IF('נוסח א'!AG19="חלקי",2,0))</f>
        <v>0</v>
      </c>
      <c r="AH10" s="111">
        <f>IF('נוסח א'!AH19="נכון",2,IF('נוסח א'!AH19="חלקי",1,0))</f>
        <v>0</v>
      </c>
      <c r="AI10" s="111">
        <f>IF('נוסח א'!AI19=2,2,0)</f>
        <v>0</v>
      </c>
      <c r="AJ10" s="111">
        <f>IF('נוסח א'!AJ19="2 תשובות נכונות",2,IF('נוסח א'!AJ19="תשובה נכונה 1",1,0))</f>
        <v>0</v>
      </c>
      <c r="AK10" s="111">
        <f>IF('נוסח א'!AK19=1,2,0)</f>
        <v>0</v>
      </c>
      <c r="AL10" s="111">
        <f>IF('נוסח א'!AL19="נכון",4,IF('נוסח א'!AL19="חלקי",3,0))</f>
        <v>0</v>
      </c>
      <c r="AM10" s="111">
        <f>IF('נוסח א'!AM19="נכון",3,0)</f>
        <v>0</v>
      </c>
      <c r="AN10" s="111">
        <f>IF('נוסח א'!AN19=2,3,0)</f>
        <v>0</v>
      </c>
      <c r="AO10" s="176">
        <f>IF('נוסח א'!AO19="נכון",4,IF('נוסח א'!AO19="חלקי",2,0))</f>
        <v>0</v>
      </c>
      <c r="AP10" s="119">
        <f t="shared" ref="AP10:AP53" si="3">SUM(AC10:AO10)</f>
        <v>0</v>
      </c>
      <c r="AQ10" s="131">
        <f t="shared" ref="AQ10:AQ53" si="4">SUM(M10+V10+AB10)</f>
        <v>0</v>
      </c>
      <c r="AR10" s="131">
        <f t="shared" ref="AR10:AR53" si="5">AP10</f>
        <v>0</v>
      </c>
      <c r="AS10" s="146">
        <f>'נוסח א'!AQ19</f>
        <v>0</v>
      </c>
      <c r="AT10" s="87">
        <f t="shared" ref="AT10:AT53" si="6">SUM(M10+V10+AB10+AP10)-AS10</f>
        <v>0</v>
      </c>
      <c r="BB10"/>
      <c r="BC10"/>
      <c r="BD10"/>
      <c r="BE10"/>
      <c r="BF10"/>
    </row>
    <row r="11" spans="1:58" x14ac:dyDescent="0.2">
      <c r="A11" s="10">
        <v>3</v>
      </c>
      <c r="B11" s="110">
        <f>'נוסח א'!B20</f>
        <v>0</v>
      </c>
      <c r="C11" s="111">
        <f>IF('נוסח א'!C20=2,2,0)</f>
        <v>0</v>
      </c>
      <c r="D11" s="111">
        <f>IF('נוסח א'!D20=4,2,0)</f>
        <v>0</v>
      </c>
      <c r="E11" s="111">
        <f>IF('נוסח א'!E20="נכון",2,0)</f>
        <v>0</v>
      </c>
      <c r="F11" s="111">
        <f>IF('נוסח א'!F20="נכון",2,0)</f>
        <v>0</v>
      </c>
      <c r="G11" s="111">
        <f>IF('נוסח א'!G20="נכון",2,0)</f>
        <v>0</v>
      </c>
      <c r="H11" s="111">
        <f>IF('נוסח א'!H20="ג",2,0)</f>
        <v>0</v>
      </c>
      <c r="I11" s="111">
        <f>IF('נוסח א'!I20="נכון",2,0)</f>
        <v>0</v>
      </c>
      <c r="J11" s="111">
        <f>IF('נוסח א'!J20="קטנה מ-",2,0)</f>
        <v>0</v>
      </c>
      <c r="K11" s="176">
        <f>IF('נוסח א'!K20=1,2,0)</f>
        <v>0</v>
      </c>
      <c r="L11" s="176">
        <f>IF('נוסח א'!L20="2 מסקנות נכונות",4,IF('נוסח א'!L20="מסקנה נכונה 1",2,0))</f>
        <v>0</v>
      </c>
      <c r="M11" s="119">
        <f t="shared" si="0"/>
        <v>0</v>
      </c>
      <c r="N11" s="111">
        <f>IF('נוסח א'!N20="נכון",3,IF('נוסח א'!N20="חלקי",2,0))</f>
        <v>0</v>
      </c>
      <c r="O11" s="111">
        <f>IF('נוסח א'!O20="4 תשובות נכונות",4,IF('נוסח א'!O20="3 תשובות נכונות",3,IF('נוסח א'!O20="2 תשובות נכונות",2,IF('נוסח א'!O20="תשובה נכונה 1",1,0))))</f>
        <v>0</v>
      </c>
      <c r="P11" s="111">
        <f>IF('נוסח א'!P20="צוינו 2 מרכיבים",3,IF('נוסח א'!P20="צוין מרכיב 1",2,0))</f>
        <v>0</v>
      </c>
      <c r="Q11" s="111">
        <f>IF('נוסח א'!Q20="ד",2,0)</f>
        <v>0</v>
      </c>
      <c r="R11" s="111">
        <f>IF('נוסח א'!R20="נכון",3,IF('נוסח א'!R20="רק הסבר ביולוגי נכון",2,IF('נוסח א'!R20="רק ציון נתונים נכונים",1,0)))</f>
        <v>0</v>
      </c>
      <c r="S11" s="111">
        <f>IF('נוסח א'!S20=4,2,0)</f>
        <v>0</v>
      </c>
      <c r="T11" s="111">
        <f>IF('נוסח א'!T20="צוינו 2 מרכיבים",3,IF('נוסח א'!T20="צוין מרכיב 1",2,0))</f>
        <v>0</v>
      </c>
      <c r="U11" s="111">
        <f>IF('נוסח א'!U20="צוינו 2 מרכיבים",3,IF('נוסח א'!U20="צוין מרכיב 1",2,0))</f>
        <v>0</v>
      </c>
      <c r="V11" s="150">
        <f t="shared" si="1"/>
        <v>0</v>
      </c>
      <c r="W11" s="111">
        <f>IF('נוסח א'!W20=4,2,0)</f>
        <v>0</v>
      </c>
      <c r="X11" s="111">
        <f>IF('נוסח א'!X20="נכון",4,IF('נוסח א'!X20="חלקי - 3 נקודות",3,IF('נוסח א'!X20="חלקי - 2 נקודות",2,IF('נוסח א'!X20="חלקי - נקודה 1",1,0))))</f>
        <v>0</v>
      </c>
      <c r="Y11" s="149">
        <f>IF('נוסח א'!Y20="2 השלמות נכונות",2,IF('נוסח א'!Y20="השלמה נכונה אחת",1,0))</f>
        <v>0</v>
      </c>
      <c r="Z11" s="149">
        <f>IF('נוסח א'!Z20="5 תשובות נכונות",5,IF('נוסח א'!Z20="4 תשובות נכונות",4,IF('נוסח א'!Z20="3 תשובות נכונות",3,IF('נוסח א'!Z20="2 תשובות נכונות",2,IF('נוסח א'!Z20="תשובה נכונה 1",1,0)))))</f>
        <v>0</v>
      </c>
      <c r="AA11" s="111">
        <f>IF('נוסח א'!AA20="נכון",2,0)</f>
        <v>0</v>
      </c>
      <c r="AB11" s="150">
        <f t="shared" si="2"/>
        <v>0</v>
      </c>
      <c r="AC11" s="111">
        <f>IF('נוסח א'!AC20="נכון",4,IF('נוסח א'!AC20="חלקי",3,0))</f>
        <v>0</v>
      </c>
      <c r="AD11" s="111">
        <f>IF('נוסח א'!AD20=1,3,0)</f>
        <v>0</v>
      </c>
      <c r="AE11" s="111">
        <f>IF('נוסח א'!AE20="נכון",4,0)</f>
        <v>0</v>
      </c>
      <c r="AF11" s="111">
        <f>IF('נוסח א'!AF20="צוינו 3 מרכיבים",3,IF('נוסח א'!AF20="צוינו 2 מרכיבים",2,IF('נוסח א'!AF20="צוין מרכיב 1",1,0)))</f>
        <v>0</v>
      </c>
      <c r="AG11" s="111">
        <f>IF('נוסח א'!AG20="נכון",4,IF('נוסח א'!AG20="חלקי",2,0))</f>
        <v>0</v>
      </c>
      <c r="AH11" s="111">
        <f>IF('נוסח א'!AH20="נכון",2,IF('נוסח א'!AH20="חלקי",1,0))</f>
        <v>0</v>
      </c>
      <c r="AI11" s="111">
        <f>IF('נוסח א'!AI20=2,2,0)</f>
        <v>0</v>
      </c>
      <c r="AJ11" s="111">
        <f>IF('נוסח א'!AJ20="2 תשובות נכונות",2,IF('נוסח א'!AJ20="תשובה נכונה 1",1,0))</f>
        <v>0</v>
      </c>
      <c r="AK11" s="111">
        <f>IF('נוסח א'!AK20=1,2,0)</f>
        <v>0</v>
      </c>
      <c r="AL11" s="111">
        <f>IF('נוסח א'!AL20="נכון",4,IF('נוסח א'!AL20="חלקי",3,0))</f>
        <v>0</v>
      </c>
      <c r="AM11" s="111">
        <f>IF('נוסח א'!AM20="נכון",3,0)</f>
        <v>0</v>
      </c>
      <c r="AN11" s="111">
        <f>IF('נוסח א'!AN20=2,3,0)</f>
        <v>0</v>
      </c>
      <c r="AO11" s="176">
        <f>IF('נוסח א'!AO20="נכון",4,IF('נוסח א'!AO20="חלקי",2,0))</f>
        <v>0</v>
      </c>
      <c r="AP11" s="119">
        <f t="shared" si="3"/>
        <v>0</v>
      </c>
      <c r="AQ11" s="131">
        <f t="shared" si="4"/>
        <v>0</v>
      </c>
      <c r="AR11" s="131">
        <f t="shared" si="5"/>
        <v>0</v>
      </c>
      <c r="AS11" s="146">
        <f>'נוסח א'!AQ20</f>
        <v>0</v>
      </c>
      <c r="AT11" s="87">
        <f t="shared" si="6"/>
        <v>0</v>
      </c>
      <c r="BB11"/>
      <c r="BC11"/>
      <c r="BD11"/>
      <c r="BE11"/>
      <c r="BF11"/>
    </row>
    <row r="12" spans="1:58" x14ac:dyDescent="0.2">
      <c r="A12" s="10">
        <v>4</v>
      </c>
      <c r="B12" s="110">
        <f>'נוסח א'!B21</f>
        <v>0</v>
      </c>
      <c r="C12" s="111">
        <f>IF('נוסח א'!C21=2,2,0)</f>
        <v>0</v>
      </c>
      <c r="D12" s="111">
        <f>IF('נוסח א'!D21=4,2,0)</f>
        <v>0</v>
      </c>
      <c r="E12" s="111">
        <f>IF('נוסח א'!E21="נכון",2,0)</f>
        <v>0</v>
      </c>
      <c r="F12" s="111">
        <f>IF('נוסח א'!F21="נכון",2,0)</f>
        <v>0</v>
      </c>
      <c r="G12" s="111">
        <f>IF('נוסח א'!G21="נכון",2,0)</f>
        <v>0</v>
      </c>
      <c r="H12" s="111">
        <f>IF('נוסח א'!H21="ג",2,0)</f>
        <v>0</v>
      </c>
      <c r="I12" s="111">
        <f>IF('נוסח א'!I21="נכון",2,0)</f>
        <v>0</v>
      </c>
      <c r="J12" s="111">
        <f>IF('נוסח א'!J21="קטנה מ-",2,0)</f>
        <v>0</v>
      </c>
      <c r="K12" s="176">
        <f>IF('נוסח א'!K21=1,2,0)</f>
        <v>0</v>
      </c>
      <c r="L12" s="176">
        <f>IF('נוסח א'!L21="2 מסקנות נכונות",4,IF('נוסח א'!L21="מסקנה נכונה 1",2,0))</f>
        <v>0</v>
      </c>
      <c r="M12" s="119">
        <f t="shared" si="0"/>
        <v>0</v>
      </c>
      <c r="N12" s="111">
        <f>IF('נוסח א'!N21="נכון",3,IF('נוסח א'!N21="חלקי",2,0))</f>
        <v>0</v>
      </c>
      <c r="O12" s="111">
        <f>IF('נוסח א'!O21="4 תשובות נכונות",4,IF('נוסח א'!O21="3 תשובות נכונות",3,IF('נוסח א'!O21="2 תשובות נכונות",2,IF('נוסח א'!O21="תשובה נכונה 1",1,0))))</f>
        <v>0</v>
      </c>
      <c r="P12" s="111">
        <f>IF('נוסח א'!P21="צוינו 2 מרכיבים",3,IF('נוסח א'!P21="צוין מרכיב 1",2,0))</f>
        <v>0</v>
      </c>
      <c r="Q12" s="111">
        <f>IF('נוסח א'!Q21="ד",2,0)</f>
        <v>0</v>
      </c>
      <c r="R12" s="111">
        <f>IF('נוסח א'!R21="נכון",3,IF('נוסח א'!R21="רק הסבר ביולוגי נכון",2,IF('נוסח א'!R21="רק ציון נתונים נכונים",1,0)))</f>
        <v>0</v>
      </c>
      <c r="S12" s="111">
        <f>IF('נוסח א'!S21=4,2,0)</f>
        <v>0</v>
      </c>
      <c r="T12" s="111">
        <f>IF('נוסח א'!T21="צוינו 2 מרכיבים",3,IF('נוסח א'!T21="צוין מרכיב 1",2,0))</f>
        <v>0</v>
      </c>
      <c r="U12" s="111">
        <f>IF('נוסח א'!U21="צוינו 2 מרכיבים",3,IF('נוסח א'!U21="צוין מרכיב 1",2,0))</f>
        <v>0</v>
      </c>
      <c r="V12" s="150">
        <f t="shared" si="1"/>
        <v>0</v>
      </c>
      <c r="W12" s="111">
        <f>IF('נוסח א'!W21=4,2,0)</f>
        <v>0</v>
      </c>
      <c r="X12" s="111">
        <f>IF('נוסח א'!X21="נכון",4,IF('נוסח א'!X21="חלקי - 3 נקודות",3,IF('נוסח א'!X21="חלקי - 2 נקודות",2,IF('נוסח א'!X21="חלקי - נקודה 1",1,0))))</f>
        <v>0</v>
      </c>
      <c r="Y12" s="149">
        <f>IF('נוסח א'!Y21="2 השלמות נכונות",2,IF('נוסח א'!Y21="השלמה נכונה אחת",1,0))</f>
        <v>0</v>
      </c>
      <c r="Z12" s="149">
        <f>IF('נוסח א'!Z21="5 תשובות נכונות",5,IF('נוסח א'!Z21="4 תשובות נכונות",4,IF('נוסח א'!Z21="3 תשובות נכונות",3,IF('נוסח א'!Z21="2 תשובות נכונות",2,IF('נוסח א'!Z21="תשובה נכונה 1",1,0)))))</f>
        <v>0</v>
      </c>
      <c r="AA12" s="111">
        <f>IF('נוסח א'!AA21="נכון",2,0)</f>
        <v>0</v>
      </c>
      <c r="AB12" s="150">
        <f t="shared" si="2"/>
        <v>0</v>
      </c>
      <c r="AC12" s="111">
        <f>IF('נוסח א'!AC21="נכון",4,IF('נוסח א'!AC21="חלקי",3,0))</f>
        <v>0</v>
      </c>
      <c r="AD12" s="111">
        <f>IF('נוסח א'!AD21=1,3,0)</f>
        <v>0</v>
      </c>
      <c r="AE12" s="111">
        <f>IF('נוסח א'!AE21="נכון",4,0)</f>
        <v>0</v>
      </c>
      <c r="AF12" s="111">
        <f>IF('נוסח א'!AF21="צוינו 3 מרכיבים",3,IF('נוסח א'!AF21="צוינו 2 מרכיבים",2,IF('נוסח א'!AF21="צוין מרכיב 1",1,0)))</f>
        <v>0</v>
      </c>
      <c r="AG12" s="111">
        <f>IF('נוסח א'!AG21="נכון",4,IF('נוסח א'!AG21="חלקי",2,0))</f>
        <v>0</v>
      </c>
      <c r="AH12" s="111">
        <f>IF('נוסח א'!AH21="נכון",2,IF('נוסח א'!AH21="חלקי",1,0))</f>
        <v>0</v>
      </c>
      <c r="AI12" s="111">
        <f>IF('נוסח א'!AI21=2,2,0)</f>
        <v>0</v>
      </c>
      <c r="AJ12" s="111">
        <f>IF('נוסח א'!AJ21="2 תשובות נכונות",2,IF('נוסח א'!AJ21="תשובה נכונה 1",1,0))</f>
        <v>0</v>
      </c>
      <c r="AK12" s="111">
        <f>IF('נוסח א'!AK21=1,2,0)</f>
        <v>0</v>
      </c>
      <c r="AL12" s="111">
        <f>IF('נוסח א'!AL21="נכון",4,IF('נוסח א'!AL21="חלקי",3,0))</f>
        <v>0</v>
      </c>
      <c r="AM12" s="111">
        <f>IF('נוסח א'!AM21="נכון",3,0)</f>
        <v>0</v>
      </c>
      <c r="AN12" s="111">
        <f>IF('נוסח א'!AN21=2,3,0)</f>
        <v>0</v>
      </c>
      <c r="AO12" s="176">
        <f>IF('נוסח א'!AO21="נכון",4,IF('נוסח א'!AO21="חלקי",2,0))</f>
        <v>0</v>
      </c>
      <c r="AP12" s="119">
        <f t="shared" si="3"/>
        <v>0</v>
      </c>
      <c r="AQ12" s="131">
        <f t="shared" si="4"/>
        <v>0</v>
      </c>
      <c r="AR12" s="131">
        <f t="shared" si="5"/>
        <v>0</v>
      </c>
      <c r="AS12" s="146">
        <f>'נוסח א'!AQ21</f>
        <v>0</v>
      </c>
      <c r="AT12" s="87">
        <f t="shared" si="6"/>
        <v>0</v>
      </c>
      <c r="BB12"/>
      <c r="BC12"/>
      <c r="BD12"/>
      <c r="BE12"/>
      <c r="BF12"/>
    </row>
    <row r="13" spans="1:58" x14ac:dyDescent="0.2">
      <c r="A13" s="10">
        <v>5</v>
      </c>
      <c r="B13" s="110">
        <f>'נוסח א'!B22</f>
        <v>0</v>
      </c>
      <c r="C13" s="111">
        <f>IF('נוסח א'!C22=2,2,0)</f>
        <v>0</v>
      </c>
      <c r="D13" s="111">
        <f>IF('נוסח א'!D22=4,2,0)</f>
        <v>0</v>
      </c>
      <c r="E13" s="111">
        <f>IF('נוסח א'!E22="נכון",2,0)</f>
        <v>0</v>
      </c>
      <c r="F13" s="111">
        <f>IF('נוסח א'!F22="נכון",2,0)</f>
        <v>0</v>
      </c>
      <c r="G13" s="111">
        <f>IF('נוסח א'!G22="נכון",2,0)</f>
        <v>0</v>
      </c>
      <c r="H13" s="111">
        <f>IF('נוסח א'!H22="ג",2,0)</f>
        <v>0</v>
      </c>
      <c r="I13" s="111">
        <f>IF('נוסח א'!I22="נכון",2,0)</f>
        <v>0</v>
      </c>
      <c r="J13" s="111">
        <f>IF('נוסח א'!J22="קטנה מ-",2,0)</f>
        <v>0</v>
      </c>
      <c r="K13" s="176">
        <f>IF('נוסח א'!K22=1,2,0)</f>
        <v>0</v>
      </c>
      <c r="L13" s="176">
        <f>IF('נוסח א'!L22="2 מסקנות נכונות",4,IF('נוסח א'!L22="מסקנה נכונה 1",2,0))</f>
        <v>0</v>
      </c>
      <c r="M13" s="119">
        <f t="shared" si="0"/>
        <v>0</v>
      </c>
      <c r="N13" s="111">
        <f>IF('נוסח א'!N22="נכון",3,IF('נוסח א'!N22="חלקי",2,0))</f>
        <v>0</v>
      </c>
      <c r="O13" s="111">
        <f>IF('נוסח א'!O22="4 תשובות נכונות",4,IF('נוסח א'!O22="3 תשובות נכונות",3,IF('נוסח א'!O22="2 תשובות נכונות",2,IF('נוסח א'!O22="תשובה נכונה 1",1,0))))</f>
        <v>0</v>
      </c>
      <c r="P13" s="111">
        <f>IF('נוסח א'!P22="צוינו 2 מרכיבים",3,IF('נוסח א'!P22="צוין מרכיב 1",2,0))</f>
        <v>0</v>
      </c>
      <c r="Q13" s="111">
        <f>IF('נוסח א'!Q22="ד",2,0)</f>
        <v>0</v>
      </c>
      <c r="R13" s="111">
        <f>IF('נוסח א'!R22="נכון",3,IF('נוסח א'!R22="רק הסבר ביולוגי נכון",2,IF('נוסח א'!R22="רק ציון נתונים נכונים",1,0)))</f>
        <v>0</v>
      </c>
      <c r="S13" s="111">
        <f>IF('נוסח א'!S22=4,2,0)</f>
        <v>0</v>
      </c>
      <c r="T13" s="111">
        <f>IF('נוסח א'!T22="צוינו 2 מרכיבים",3,IF('נוסח א'!T22="צוין מרכיב 1",2,0))</f>
        <v>0</v>
      </c>
      <c r="U13" s="111">
        <f>IF('נוסח א'!U22="צוינו 2 מרכיבים",3,IF('נוסח א'!U22="צוין מרכיב 1",2,0))</f>
        <v>0</v>
      </c>
      <c r="V13" s="150">
        <f t="shared" si="1"/>
        <v>0</v>
      </c>
      <c r="W13" s="111">
        <f>IF('נוסח א'!W22=4,2,0)</f>
        <v>0</v>
      </c>
      <c r="X13" s="111">
        <f>IF('נוסח א'!X22="נכון",4,IF('נוסח א'!X22="חלקי - 3 נקודות",3,IF('נוסח א'!X22="חלקי - 2 נקודות",2,IF('נוסח א'!X22="חלקי - נקודה 1",1,0))))</f>
        <v>0</v>
      </c>
      <c r="Y13" s="149">
        <f>IF('נוסח א'!Y22="2 השלמות נכונות",2,IF('נוסח א'!Y22="השלמה נכונה אחת",1,0))</f>
        <v>0</v>
      </c>
      <c r="Z13" s="149">
        <f>IF('נוסח א'!Z22="5 תשובות נכונות",5,IF('נוסח א'!Z22="4 תשובות נכונות",4,IF('נוסח א'!Z22="3 תשובות נכונות",3,IF('נוסח א'!Z22="2 תשובות נכונות",2,IF('נוסח א'!Z22="תשובה נכונה 1",1,0)))))</f>
        <v>0</v>
      </c>
      <c r="AA13" s="111">
        <f>IF('נוסח א'!AA22="נכון",2,0)</f>
        <v>0</v>
      </c>
      <c r="AB13" s="150">
        <f t="shared" si="2"/>
        <v>0</v>
      </c>
      <c r="AC13" s="111">
        <f>IF('נוסח א'!AC22="נכון",4,IF('נוסח א'!AC22="חלקי",3,0))</f>
        <v>0</v>
      </c>
      <c r="AD13" s="111">
        <f>IF('נוסח א'!AD22=1,3,0)</f>
        <v>0</v>
      </c>
      <c r="AE13" s="111">
        <f>IF('נוסח א'!AE22="נכון",4,0)</f>
        <v>0</v>
      </c>
      <c r="AF13" s="111">
        <f>IF('נוסח א'!AF22="צוינו 3 מרכיבים",3,IF('נוסח א'!AF22="צוינו 2 מרכיבים",2,IF('נוסח א'!AF22="צוין מרכיב 1",1,0)))</f>
        <v>0</v>
      </c>
      <c r="AG13" s="111">
        <f>IF('נוסח א'!AG22="נכון",4,IF('נוסח א'!AG22="חלקי",2,0))</f>
        <v>0</v>
      </c>
      <c r="AH13" s="111">
        <f>IF('נוסח א'!AH22="נכון",2,IF('נוסח א'!AH22="חלקי",1,0))</f>
        <v>0</v>
      </c>
      <c r="AI13" s="111">
        <f>IF('נוסח א'!AI22=2,2,0)</f>
        <v>0</v>
      </c>
      <c r="AJ13" s="111">
        <f>IF('נוסח א'!AJ22="2 תשובות נכונות",2,IF('נוסח א'!AJ22="תשובה נכונה 1",1,0))</f>
        <v>0</v>
      </c>
      <c r="AK13" s="111">
        <f>IF('נוסח א'!AK22=1,2,0)</f>
        <v>0</v>
      </c>
      <c r="AL13" s="111">
        <f>IF('נוסח א'!AL22="נכון",4,IF('נוסח א'!AL22="חלקי",3,0))</f>
        <v>0</v>
      </c>
      <c r="AM13" s="111">
        <f>IF('נוסח א'!AM22="נכון",3,0)</f>
        <v>0</v>
      </c>
      <c r="AN13" s="111">
        <f>IF('נוסח א'!AN22=2,3,0)</f>
        <v>0</v>
      </c>
      <c r="AO13" s="176">
        <f>IF('נוסח א'!AO22="נכון",4,IF('נוסח א'!AO22="חלקי",2,0))</f>
        <v>0</v>
      </c>
      <c r="AP13" s="119">
        <f t="shared" si="3"/>
        <v>0</v>
      </c>
      <c r="AQ13" s="131">
        <f t="shared" si="4"/>
        <v>0</v>
      </c>
      <c r="AR13" s="131">
        <f t="shared" si="5"/>
        <v>0</v>
      </c>
      <c r="AS13" s="146">
        <f>'נוסח א'!AQ22</f>
        <v>0</v>
      </c>
      <c r="AT13" s="87">
        <f t="shared" si="6"/>
        <v>0</v>
      </c>
      <c r="BB13"/>
      <c r="BC13"/>
      <c r="BD13"/>
      <c r="BE13"/>
      <c r="BF13"/>
    </row>
    <row r="14" spans="1:58" x14ac:dyDescent="0.2">
      <c r="A14" s="10">
        <v>6</v>
      </c>
      <c r="B14" s="110">
        <f>'נוסח א'!B23</f>
        <v>0</v>
      </c>
      <c r="C14" s="111">
        <f>IF('נוסח א'!C23=2,2,0)</f>
        <v>0</v>
      </c>
      <c r="D14" s="111">
        <f>IF('נוסח א'!D23=4,2,0)</f>
        <v>0</v>
      </c>
      <c r="E14" s="111">
        <f>IF('נוסח א'!E23="נכון",2,0)</f>
        <v>0</v>
      </c>
      <c r="F14" s="111">
        <f>IF('נוסח א'!F23="נכון",2,0)</f>
        <v>0</v>
      </c>
      <c r="G14" s="111">
        <f>IF('נוסח א'!G23="נכון",2,0)</f>
        <v>0</v>
      </c>
      <c r="H14" s="111">
        <f>IF('נוסח א'!H23="ג",2,0)</f>
        <v>0</v>
      </c>
      <c r="I14" s="111">
        <f>IF('נוסח א'!I23="נכון",2,0)</f>
        <v>0</v>
      </c>
      <c r="J14" s="111">
        <f>IF('נוסח א'!J23="קטנה מ-",2,0)</f>
        <v>0</v>
      </c>
      <c r="K14" s="176">
        <f>IF('נוסח א'!K23=1,2,0)</f>
        <v>0</v>
      </c>
      <c r="L14" s="176">
        <f>IF('נוסח א'!L23="2 מסקנות נכונות",4,IF('נוסח א'!L23="מסקנה נכונה 1",2,0))</f>
        <v>0</v>
      </c>
      <c r="M14" s="119">
        <f t="shared" si="0"/>
        <v>0</v>
      </c>
      <c r="N14" s="111">
        <f>IF('נוסח א'!N23="נכון",3,IF('נוסח א'!N23="חלקי",2,0))</f>
        <v>0</v>
      </c>
      <c r="O14" s="111">
        <f>IF('נוסח א'!O23="4 תשובות נכונות",4,IF('נוסח א'!O23="3 תשובות נכונות",3,IF('נוסח א'!O23="2 תשובות נכונות",2,IF('נוסח א'!O23="תשובה נכונה 1",1,0))))</f>
        <v>0</v>
      </c>
      <c r="P14" s="111">
        <f>IF('נוסח א'!P23="צוינו 2 מרכיבים",3,IF('נוסח א'!P23="צוין מרכיב 1",2,0))</f>
        <v>0</v>
      </c>
      <c r="Q14" s="111">
        <f>IF('נוסח א'!Q23="ד",2,0)</f>
        <v>0</v>
      </c>
      <c r="R14" s="111">
        <f>IF('נוסח א'!R23="נכון",3,IF('נוסח א'!R23="רק הסבר ביולוגי נכון",2,IF('נוסח א'!R23="רק ציון נתונים נכונים",1,0)))</f>
        <v>0</v>
      </c>
      <c r="S14" s="111">
        <f>IF('נוסח א'!S23=4,2,0)</f>
        <v>0</v>
      </c>
      <c r="T14" s="111">
        <f>IF('נוסח א'!T23="צוינו 2 מרכיבים",3,IF('נוסח א'!T23="צוין מרכיב 1",2,0))</f>
        <v>0</v>
      </c>
      <c r="U14" s="111">
        <f>IF('נוסח א'!U23="צוינו 2 מרכיבים",3,IF('נוסח א'!U23="צוין מרכיב 1",2,0))</f>
        <v>0</v>
      </c>
      <c r="V14" s="150">
        <f t="shared" si="1"/>
        <v>0</v>
      </c>
      <c r="W14" s="111">
        <f>IF('נוסח א'!W23=4,2,0)</f>
        <v>0</v>
      </c>
      <c r="X14" s="111">
        <f>IF('נוסח א'!X23="נכון",4,IF('נוסח א'!X23="חלקי - 3 נקודות",3,IF('נוסח א'!X23="חלקי - 2 נקודות",2,IF('נוסח א'!X23="חלקי - נקודה 1",1,0))))</f>
        <v>0</v>
      </c>
      <c r="Y14" s="149">
        <f>IF('נוסח א'!Y23="2 השלמות נכונות",2,IF('נוסח א'!Y23="השלמה נכונה אחת",1,0))</f>
        <v>0</v>
      </c>
      <c r="Z14" s="149">
        <f>IF('נוסח א'!Z23="5 תשובות נכונות",5,IF('נוסח א'!Z23="4 תשובות נכונות",4,IF('נוסח א'!Z23="3 תשובות נכונות",3,IF('נוסח א'!Z23="2 תשובות נכונות",2,IF('נוסח א'!Z23="תשובה נכונה 1",1,0)))))</f>
        <v>0</v>
      </c>
      <c r="AA14" s="111">
        <f>IF('נוסח א'!AA23="נכון",2,0)</f>
        <v>0</v>
      </c>
      <c r="AB14" s="150">
        <f t="shared" si="2"/>
        <v>0</v>
      </c>
      <c r="AC14" s="111">
        <f>IF('נוסח א'!AC23="נכון",4,IF('נוסח א'!AC23="חלקי",3,0))</f>
        <v>0</v>
      </c>
      <c r="AD14" s="111">
        <f>IF('נוסח א'!AD23=1,3,0)</f>
        <v>0</v>
      </c>
      <c r="AE14" s="111">
        <f>IF('נוסח א'!AE23="נכון",4,0)</f>
        <v>0</v>
      </c>
      <c r="AF14" s="111">
        <f>IF('נוסח א'!AF23="צוינו 3 מרכיבים",3,IF('נוסח א'!AF23="צוינו 2 מרכיבים",2,IF('נוסח א'!AF23="צוין מרכיב 1",1,0)))</f>
        <v>0</v>
      </c>
      <c r="AG14" s="111">
        <f>IF('נוסח א'!AG23="נכון",4,IF('נוסח א'!AG23="חלקי",2,0))</f>
        <v>0</v>
      </c>
      <c r="AH14" s="111">
        <f>IF('נוסח א'!AH23="נכון",2,IF('נוסח א'!AH23="חלקי",1,0))</f>
        <v>0</v>
      </c>
      <c r="AI14" s="111">
        <f>IF('נוסח א'!AI23=2,2,0)</f>
        <v>0</v>
      </c>
      <c r="AJ14" s="111">
        <f>IF('נוסח א'!AJ23="2 תשובות נכונות",2,IF('נוסח א'!AJ23="תשובה נכונה 1",1,0))</f>
        <v>0</v>
      </c>
      <c r="AK14" s="111">
        <f>IF('נוסח א'!AK23=1,2,0)</f>
        <v>0</v>
      </c>
      <c r="AL14" s="111">
        <f>IF('נוסח א'!AL23="נכון",4,IF('נוסח א'!AL23="חלקי",3,0))</f>
        <v>0</v>
      </c>
      <c r="AM14" s="111">
        <f>IF('נוסח א'!AM23="נכון",3,0)</f>
        <v>0</v>
      </c>
      <c r="AN14" s="111">
        <f>IF('נוסח א'!AN23=2,3,0)</f>
        <v>0</v>
      </c>
      <c r="AO14" s="176">
        <f>IF('נוסח א'!AO23="נכון",4,IF('נוסח א'!AO23="חלקי",2,0))</f>
        <v>0</v>
      </c>
      <c r="AP14" s="119">
        <f t="shared" si="3"/>
        <v>0</v>
      </c>
      <c r="AQ14" s="131">
        <f t="shared" si="4"/>
        <v>0</v>
      </c>
      <c r="AR14" s="131">
        <f t="shared" si="5"/>
        <v>0</v>
      </c>
      <c r="AS14" s="146">
        <f>'נוסח א'!AQ23</f>
        <v>0</v>
      </c>
      <c r="AT14" s="87">
        <f t="shared" si="6"/>
        <v>0</v>
      </c>
      <c r="BB14"/>
      <c r="BC14"/>
      <c r="BD14"/>
      <c r="BE14"/>
      <c r="BF14"/>
    </row>
    <row r="15" spans="1:58" x14ac:dyDescent="0.2">
      <c r="A15" s="10">
        <v>7</v>
      </c>
      <c r="B15" s="110">
        <f>'נוסח א'!B24</f>
        <v>0</v>
      </c>
      <c r="C15" s="111">
        <f>IF('נוסח א'!C24=2,2,0)</f>
        <v>0</v>
      </c>
      <c r="D15" s="111">
        <f>IF('נוסח א'!D24=4,2,0)</f>
        <v>0</v>
      </c>
      <c r="E15" s="111">
        <f>IF('נוסח א'!E24="נכון",2,0)</f>
        <v>0</v>
      </c>
      <c r="F15" s="111">
        <f>IF('נוסח א'!F24="נכון",2,0)</f>
        <v>0</v>
      </c>
      <c r="G15" s="111">
        <f>IF('נוסח א'!G24="נכון",2,0)</f>
        <v>0</v>
      </c>
      <c r="H15" s="111">
        <f>IF('נוסח א'!H24="ג",2,0)</f>
        <v>0</v>
      </c>
      <c r="I15" s="111">
        <f>IF('נוסח א'!I24="נכון",2,0)</f>
        <v>0</v>
      </c>
      <c r="J15" s="111">
        <f>IF('נוסח א'!J24="קטנה מ-",2,0)</f>
        <v>0</v>
      </c>
      <c r="K15" s="176">
        <f>IF('נוסח א'!K24=1,2,0)</f>
        <v>0</v>
      </c>
      <c r="L15" s="176">
        <f>IF('נוסח א'!L24="2 מסקנות נכונות",4,IF('נוסח א'!L24="מסקנה נכונה 1",2,0))</f>
        <v>0</v>
      </c>
      <c r="M15" s="119">
        <f t="shared" si="0"/>
        <v>0</v>
      </c>
      <c r="N15" s="111">
        <f>IF('נוסח א'!N24="נכון",3,IF('נוסח א'!N24="חלקי",2,0))</f>
        <v>0</v>
      </c>
      <c r="O15" s="111">
        <f>IF('נוסח א'!O24="4 תשובות נכונות",4,IF('נוסח א'!O24="3 תשובות נכונות",3,IF('נוסח א'!O24="2 תשובות נכונות",2,IF('נוסח א'!O24="תשובה נכונה 1",1,0))))</f>
        <v>0</v>
      </c>
      <c r="P15" s="111">
        <f>IF('נוסח א'!P24="צוינו 2 מרכיבים",3,IF('נוסח א'!P24="צוין מרכיב 1",2,0))</f>
        <v>0</v>
      </c>
      <c r="Q15" s="111">
        <f>IF('נוסח א'!Q24="ד",2,0)</f>
        <v>0</v>
      </c>
      <c r="R15" s="111">
        <f>IF('נוסח א'!R24="נכון",3,IF('נוסח א'!R24="רק הסבר ביולוגי נכון",2,IF('נוסח א'!R24="רק ציון נתונים נכונים",1,0)))</f>
        <v>0</v>
      </c>
      <c r="S15" s="111">
        <f>IF('נוסח א'!S24=4,2,0)</f>
        <v>0</v>
      </c>
      <c r="T15" s="111">
        <f>IF('נוסח א'!T24="צוינו 2 מרכיבים",3,IF('נוסח א'!T24="צוין מרכיב 1",2,0))</f>
        <v>0</v>
      </c>
      <c r="U15" s="111">
        <f>IF('נוסח א'!U24="צוינו 2 מרכיבים",3,IF('נוסח א'!U24="צוין מרכיב 1",2,0))</f>
        <v>0</v>
      </c>
      <c r="V15" s="150">
        <f t="shared" si="1"/>
        <v>0</v>
      </c>
      <c r="W15" s="111">
        <f>IF('נוסח א'!W24=4,2,0)</f>
        <v>0</v>
      </c>
      <c r="X15" s="111">
        <f>IF('נוסח א'!X24="נכון",4,IF('נוסח א'!X24="חלקי - 3 נקודות",3,IF('נוסח א'!X24="חלקי - 2 נקודות",2,IF('נוסח א'!X24="חלקי - נקודה 1",1,0))))</f>
        <v>0</v>
      </c>
      <c r="Y15" s="149">
        <f>IF('נוסח א'!Y24="2 השלמות נכונות",2,IF('נוסח א'!Y24="השלמה נכונה אחת",1,0))</f>
        <v>0</v>
      </c>
      <c r="Z15" s="149">
        <f>IF('נוסח א'!Z24="5 תשובות נכונות",5,IF('נוסח א'!Z24="4 תשובות נכונות",4,IF('נוסח א'!Z24="3 תשובות נכונות",3,IF('נוסח א'!Z24="2 תשובות נכונות",2,IF('נוסח א'!Z24="תשובה נכונה 1",1,0)))))</f>
        <v>0</v>
      </c>
      <c r="AA15" s="111">
        <f>IF('נוסח א'!AA24="נכון",2,0)</f>
        <v>0</v>
      </c>
      <c r="AB15" s="150">
        <f t="shared" si="2"/>
        <v>0</v>
      </c>
      <c r="AC15" s="111">
        <f>IF('נוסח א'!AC24="נכון",4,IF('נוסח א'!AC24="חלקי",3,0))</f>
        <v>0</v>
      </c>
      <c r="AD15" s="111">
        <f>IF('נוסח א'!AD24=1,3,0)</f>
        <v>0</v>
      </c>
      <c r="AE15" s="111">
        <f>IF('נוסח א'!AE24="נכון",4,0)</f>
        <v>0</v>
      </c>
      <c r="AF15" s="111">
        <f>IF('נוסח א'!AF24="צוינו 3 מרכיבים",3,IF('נוסח א'!AF24="צוינו 2 מרכיבים",2,IF('נוסח א'!AF24="צוין מרכיב 1",1,0)))</f>
        <v>0</v>
      </c>
      <c r="AG15" s="111">
        <f>IF('נוסח א'!AG24="נכון",4,IF('נוסח א'!AG24="חלקי",2,0))</f>
        <v>0</v>
      </c>
      <c r="AH15" s="111">
        <f>IF('נוסח א'!AH24="נכון",2,IF('נוסח א'!AH24="חלקי",1,0))</f>
        <v>0</v>
      </c>
      <c r="AI15" s="111">
        <f>IF('נוסח א'!AI24=2,2,0)</f>
        <v>0</v>
      </c>
      <c r="AJ15" s="111">
        <f>IF('נוסח א'!AJ24="2 תשובות נכונות",2,IF('נוסח א'!AJ24="תשובה נכונה 1",1,0))</f>
        <v>0</v>
      </c>
      <c r="AK15" s="111">
        <f>IF('נוסח א'!AK24=1,2,0)</f>
        <v>0</v>
      </c>
      <c r="AL15" s="111">
        <f>IF('נוסח א'!AL24="נכון",4,IF('נוסח א'!AL24="חלקי",3,0))</f>
        <v>0</v>
      </c>
      <c r="AM15" s="111">
        <f>IF('נוסח א'!AM24="נכון",3,0)</f>
        <v>0</v>
      </c>
      <c r="AN15" s="111">
        <f>IF('נוסח א'!AN24=2,3,0)</f>
        <v>0</v>
      </c>
      <c r="AO15" s="176">
        <f>IF('נוסח א'!AO24="נכון",4,IF('נוסח א'!AO24="חלקי",2,0))</f>
        <v>0</v>
      </c>
      <c r="AP15" s="119">
        <f t="shared" si="3"/>
        <v>0</v>
      </c>
      <c r="AQ15" s="131">
        <f t="shared" si="4"/>
        <v>0</v>
      </c>
      <c r="AR15" s="131">
        <f t="shared" si="5"/>
        <v>0</v>
      </c>
      <c r="AS15" s="146">
        <f>'נוסח א'!AQ24</f>
        <v>0</v>
      </c>
      <c r="AT15" s="87">
        <f t="shared" si="6"/>
        <v>0</v>
      </c>
      <c r="BB15"/>
      <c r="BC15"/>
      <c r="BD15"/>
      <c r="BE15"/>
      <c r="BF15"/>
    </row>
    <row r="16" spans="1:58" x14ac:dyDescent="0.2">
      <c r="A16" s="10">
        <v>8</v>
      </c>
      <c r="B16" s="110">
        <f>'נוסח א'!B25</f>
        <v>0</v>
      </c>
      <c r="C16" s="111">
        <f>IF('נוסח א'!C25=2,2,0)</f>
        <v>0</v>
      </c>
      <c r="D16" s="111">
        <f>IF('נוסח א'!D25=4,2,0)</f>
        <v>0</v>
      </c>
      <c r="E16" s="111">
        <f>IF('נוסח א'!E25="נכון",2,0)</f>
        <v>0</v>
      </c>
      <c r="F16" s="111">
        <f>IF('נוסח א'!F25="נכון",2,0)</f>
        <v>0</v>
      </c>
      <c r="G16" s="111">
        <f>IF('נוסח א'!G25="נכון",2,0)</f>
        <v>0</v>
      </c>
      <c r="H16" s="111">
        <f>IF('נוסח א'!H25="ג",2,0)</f>
        <v>0</v>
      </c>
      <c r="I16" s="111">
        <f>IF('נוסח א'!I25="נכון",2,0)</f>
        <v>0</v>
      </c>
      <c r="J16" s="111">
        <f>IF('נוסח א'!J25="קטנה מ-",2,0)</f>
        <v>0</v>
      </c>
      <c r="K16" s="176">
        <f>IF('נוסח א'!K25=1,2,0)</f>
        <v>0</v>
      </c>
      <c r="L16" s="176">
        <f>IF('נוסח א'!L25="2 מסקנות נכונות",4,IF('נוסח א'!L25="מסקנה נכונה 1",2,0))</f>
        <v>0</v>
      </c>
      <c r="M16" s="119">
        <f t="shared" si="0"/>
        <v>0</v>
      </c>
      <c r="N16" s="111">
        <f>IF('נוסח א'!N25="נכון",3,IF('נוסח א'!N25="חלקי",2,0))</f>
        <v>0</v>
      </c>
      <c r="O16" s="111">
        <f>IF('נוסח א'!O25="4 תשובות נכונות",4,IF('נוסח א'!O25="3 תשובות נכונות",3,IF('נוסח א'!O25="2 תשובות נכונות",2,IF('נוסח א'!O25="תשובה נכונה 1",1,0))))</f>
        <v>0</v>
      </c>
      <c r="P16" s="111">
        <f>IF('נוסח א'!P25="צוינו 2 מרכיבים",3,IF('נוסח א'!P25="צוין מרכיב 1",2,0))</f>
        <v>0</v>
      </c>
      <c r="Q16" s="111">
        <f>IF('נוסח א'!Q25="ד",2,0)</f>
        <v>0</v>
      </c>
      <c r="R16" s="111">
        <f>IF('נוסח א'!R25="נכון",3,IF('נוסח א'!R25="רק הסבר ביולוגי נכון",2,IF('נוסח א'!R25="רק ציון נתונים נכונים",1,0)))</f>
        <v>0</v>
      </c>
      <c r="S16" s="111">
        <f>IF('נוסח א'!S25=4,2,0)</f>
        <v>0</v>
      </c>
      <c r="T16" s="111">
        <f>IF('נוסח א'!T25="צוינו 2 מרכיבים",3,IF('נוסח א'!T25="צוין מרכיב 1",2,0))</f>
        <v>0</v>
      </c>
      <c r="U16" s="111">
        <f>IF('נוסח א'!U25="צוינו 2 מרכיבים",3,IF('נוסח א'!U25="צוין מרכיב 1",2,0))</f>
        <v>0</v>
      </c>
      <c r="V16" s="150">
        <f t="shared" si="1"/>
        <v>0</v>
      </c>
      <c r="W16" s="111">
        <f>IF('נוסח א'!W25=4,2,0)</f>
        <v>0</v>
      </c>
      <c r="X16" s="111">
        <f>IF('נוסח א'!X25="נכון",4,IF('נוסח א'!X25="חלקי - 3 נקודות",3,IF('נוסח א'!X25="חלקי - 2 נקודות",2,IF('נוסח א'!X25="חלקי - נקודה 1",1,0))))</f>
        <v>0</v>
      </c>
      <c r="Y16" s="149">
        <f>IF('נוסח א'!Y25="2 השלמות נכונות",2,IF('נוסח א'!Y25="השלמה נכונה אחת",1,0))</f>
        <v>0</v>
      </c>
      <c r="Z16" s="149">
        <f>IF('נוסח א'!Z25="5 תשובות נכונות",5,IF('נוסח א'!Z25="4 תשובות נכונות",4,IF('נוסח א'!Z25="3 תשובות נכונות",3,IF('נוסח א'!Z25="2 תשובות נכונות",2,IF('נוסח א'!Z25="תשובה נכונה 1",1,0)))))</f>
        <v>0</v>
      </c>
      <c r="AA16" s="111">
        <f>IF('נוסח א'!AA25="נכון",2,0)</f>
        <v>0</v>
      </c>
      <c r="AB16" s="150">
        <f t="shared" si="2"/>
        <v>0</v>
      </c>
      <c r="AC16" s="111">
        <f>IF('נוסח א'!AC25="נכון",4,IF('נוסח א'!AC25="חלקי",3,0))</f>
        <v>0</v>
      </c>
      <c r="AD16" s="111">
        <f>IF('נוסח א'!AD25=1,3,0)</f>
        <v>0</v>
      </c>
      <c r="AE16" s="111">
        <f>IF('נוסח א'!AE25="נכון",4,0)</f>
        <v>0</v>
      </c>
      <c r="AF16" s="111">
        <f>IF('נוסח א'!AF25="צוינו 3 מרכיבים",3,IF('נוסח א'!AF25="צוינו 2 מרכיבים",2,IF('נוסח א'!AF25="צוין מרכיב 1",1,0)))</f>
        <v>0</v>
      </c>
      <c r="AG16" s="111">
        <f>IF('נוסח א'!AG25="נכון",4,IF('נוסח א'!AG25="חלקי",2,0))</f>
        <v>0</v>
      </c>
      <c r="AH16" s="111">
        <f>IF('נוסח א'!AH25="נכון",2,IF('נוסח א'!AH25="חלקי",1,0))</f>
        <v>0</v>
      </c>
      <c r="AI16" s="111">
        <f>IF('נוסח א'!AI25=2,2,0)</f>
        <v>0</v>
      </c>
      <c r="AJ16" s="111">
        <f>IF('נוסח א'!AJ25="2 תשובות נכונות",2,IF('נוסח א'!AJ25="תשובה נכונה 1",1,0))</f>
        <v>0</v>
      </c>
      <c r="AK16" s="111">
        <f>IF('נוסח א'!AK25=1,2,0)</f>
        <v>0</v>
      </c>
      <c r="AL16" s="111">
        <f>IF('נוסח א'!AL25="נכון",4,IF('נוסח א'!AL25="חלקי",3,0))</f>
        <v>0</v>
      </c>
      <c r="AM16" s="111">
        <f>IF('נוסח א'!AM25="נכון",3,0)</f>
        <v>0</v>
      </c>
      <c r="AN16" s="111">
        <f>IF('נוסח א'!AN25=2,3,0)</f>
        <v>0</v>
      </c>
      <c r="AO16" s="176">
        <f>IF('נוסח א'!AO25="נכון",4,IF('נוסח א'!AO25="חלקי",2,0))</f>
        <v>0</v>
      </c>
      <c r="AP16" s="119">
        <f t="shared" si="3"/>
        <v>0</v>
      </c>
      <c r="AQ16" s="131">
        <f t="shared" si="4"/>
        <v>0</v>
      </c>
      <c r="AR16" s="131">
        <f t="shared" si="5"/>
        <v>0</v>
      </c>
      <c r="AS16" s="146">
        <f>'נוסח א'!AQ25</f>
        <v>0</v>
      </c>
      <c r="AT16" s="87">
        <f t="shared" si="6"/>
        <v>0</v>
      </c>
      <c r="BB16"/>
      <c r="BC16"/>
      <c r="BD16"/>
      <c r="BE16"/>
      <c r="BF16"/>
    </row>
    <row r="17" spans="1:58" x14ac:dyDescent="0.2">
      <c r="A17" s="10">
        <v>9</v>
      </c>
      <c r="B17" s="110">
        <f>'נוסח א'!B26</f>
        <v>0</v>
      </c>
      <c r="C17" s="111">
        <f>IF('נוסח א'!C26=2,2,0)</f>
        <v>0</v>
      </c>
      <c r="D17" s="111">
        <f>IF('נוסח א'!D26=4,2,0)</f>
        <v>0</v>
      </c>
      <c r="E17" s="111">
        <f>IF('נוסח א'!E26="נכון",2,0)</f>
        <v>0</v>
      </c>
      <c r="F17" s="111">
        <f>IF('נוסח א'!F26="נכון",2,0)</f>
        <v>0</v>
      </c>
      <c r="G17" s="111">
        <f>IF('נוסח א'!G26="נכון",2,0)</f>
        <v>0</v>
      </c>
      <c r="H17" s="111">
        <f>IF('נוסח א'!H26="ג",2,0)</f>
        <v>0</v>
      </c>
      <c r="I17" s="111">
        <f>IF('נוסח א'!I26="נכון",2,0)</f>
        <v>0</v>
      </c>
      <c r="J17" s="111">
        <f>IF('נוסח א'!J26="קטנה מ-",2,0)</f>
        <v>0</v>
      </c>
      <c r="K17" s="176">
        <f>IF('נוסח א'!K26=1,2,0)</f>
        <v>0</v>
      </c>
      <c r="L17" s="176">
        <f>IF('נוסח א'!L26="2 מסקנות נכונות",4,IF('נוסח א'!L26="מסקנה נכונה 1",2,0))</f>
        <v>0</v>
      </c>
      <c r="M17" s="119">
        <f t="shared" si="0"/>
        <v>0</v>
      </c>
      <c r="N17" s="111">
        <f>IF('נוסח א'!N26="נכון",3,IF('נוסח א'!N26="חלקי",2,0))</f>
        <v>0</v>
      </c>
      <c r="O17" s="111">
        <f>IF('נוסח א'!O26="4 תשובות נכונות",4,IF('נוסח א'!O26="3 תשובות נכונות",3,IF('נוסח א'!O26="2 תשובות נכונות",2,IF('נוסח א'!O26="תשובה נכונה 1",1,0))))</f>
        <v>0</v>
      </c>
      <c r="P17" s="111">
        <f>IF('נוסח א'!P26="צוינו 2 מרכיבים",3,IF('נוסח א'!P26="צוין מרכיב 1",2,0))</f>
        <v>0</v>
      </c>
      <c r="Q17" s="111">
        <f>IF('נוסח א'!Q26="ד",2,0)</f>
        <v>0</v>
      </c>
      <c r="R17" s="111">
        <f>IF('נוסח א'!R26="נכון",3,IF('נוסח א'!R26="רק הסבר ביולוגי נכון",2,IF('נוסח א'!R26="רק ציון נתונים נכונים",1,0)))</f>
        <v>0</v>
      </c>
      <c r="S17" s="111">
        <f>IF('נוסח א'!S26=4,2,0)</f>
        <v>0</v>
      </c>
      <c r="T17" s="111">
        <f>IF('נוסח א'!T26="צוינו 2 מרכיבים",3,IF('נוסח א'!T26="צוין מרכיב 1",2,0))</f>
        <v>0</v>
      </c>
      <c r="U17" s="111">
        <f>IF('נוסח א'!U26="צוינו 2 מרכיבים",3,IF('נוסח א'!U26="צוין מרכיב 1",2,0))</f>
        <v>0</v>
      </c>
      <c r="V17" s="150">
        <f t="shared" si="1"/>
        <v>0</v>
      </c>
      <c r="W17" s="111">
        <f>IF('נוסח א'!W26=4,2,0)</f>
        <v>0</v>
      </c>
      <c r="X17" s="111">
        <f>IF('נוסח א'!X26="נכון",4,IF('נוסח א'!X26="חלקי - 3 נקודות",3,IF('נוסח א'!X26="חלקי - 2 נקודות",2,IF('נוסח א'!X26="חלקי - נקודה 1",1,0))))</f>
        <v>0</v>
      </c>
      <c r="Y17" s="149">
        <f>IF('נוסח א'!Y26="2 השלמות נכונות",2,IF('נוסח א'!Y26="השלמה נכונה אחת",1,0))</f>
        <v>0</v>
      </c>
      <c r="Z17" s="149">
        <f>IF('נוסח א'!Z26="5 תשובות נכונות",5,IF('נוסח א'!Z26="4 תשובות נכונות",4,IF('נוסח א'!Z26="3 תשובות נכונות",3,IF('נוסח א'!Z26="2 תשובות נכונות",2,IF('נוסח א'!Z26="תשובה נכונה 1",1,0)))))</f>
        <v>0</v>
      </c>
      <c r="AA17" s="111">
        <f>IF('נוסח א'!AA26="נכון",2,0)</f>
        <v>0</v>
      </c>
      <c r="AB17" s="150">
        <f t="shared" si="2"/>
        <v>0</v>
      </c>
      <c r="AC17" s="111">
        <f>IF('נוסח א'!AC26="נכון",4,IF('נוסח א'!AC26="חלקי",3,0))</f>
        <v>0</v>
      </c>
      <c r="AD17" s="111">
        <f>IF('נוסח א'!AD26=1,3,0)</f>
        <v>0</v>
      </c>
      <c r="AE17" s="111">
        <f>IF('נוסח א'!AE26="נכון",4,0)</f>
        <v>0</v>
      </c>
      <c r="AF17" s="111">
        <f>IF('נוסח א'!AF26="צוינו 3 מרכיבים",3,IF('נוסח א'!AF26="צוינו 2 מרכיבים",2,IF('נוסח א'!AF26="צוין מרכיב 1",1,0)))</f>
        <v>0</v>
      </c>
      <c r="AG17" s="111">
        <f>IF('נוסח א'!AG26="נכון",4,IF('נוסח א'!AG26="חלקי",2,0))</f>
        <v>0</v>
      </c>
      <c r="AH17" s="111">
        <f>IF('נוסח א'!AH26="נכון",2,IF('נוסח א'!AH26="חלקי",1,0))</f>
        <v>0</v>
      </c>
      <c r="AI17" s="111">
        <f>IF('נוסח א'!AI26=2,2,0)</f>
        <v>0</v>
      </c>
      <c r="AJ17" s="111">
        <f>IF('נוסח א'!AJ26="2 תשובות נכונות",2,IF('נוסח א'!AJ26="תשובה נכונה 1",1,0))</f>
        <v>0</v>
      </c>
      <c r="AK17" s="111">
        <f>IF('נוסח א'!AK26=1,2,0)</f>
        <v>0</v>
      </c>
      <c r="AL17" s="111">
        <f>IF('נוסח א'!AL26="נכון",4,IF('נוסח א'!AL26="חלקי",3,0))</f>
        <v>0</v>
      </c>
      <c r="AM17" s="111">
        <f>IF('נוסח א'!AM26="נכון",3,0)</f>
        <v>0</v>
      </c>
      <c r="AN17" s="111">
        <f>IF('נוסח א'!AN26=2,3,0)</f>
        <v>0</v>
      </c>
      <c r="AO17" s="176">
        <f>IF('נוסח א'!AO26="נכון",4,IF('נוסח א'!AO26="חלקי",2,0))</f>
        <v>0</v>
      </c>
      <c r="AP17" s="119">
        <f t="shared" si="3"/>
        <v>0</v>
      </c>
      <c r="AQ17" s="131">
        <f t="shared" si="4"/>
        <v>0</v>
      </c>
      <c r="AR17" s="131">
        <f t="shared" si="5"/>
        <v>0</v>
      </c>
      <c r="AS17" s="146">
        <f>'נוסח א'!AQ26</f>
        <v>0</v>
      </c>
      <c r="AT17" s="87">
        <f t="shared" si="6"/>
        <v>0</v>
      </c>
      <c r="BB17"/>
      <c r="BC17"/>
      <c r="BD17"/>
      <c r="BE17"/>
      <c r="BF17"/>
    </row>
    <row r="18" spans="1:58" x14ac:dyDescent="0.2">
      <c r="A18" s="10">
        <v>10</v>
      </c>
      <c r="B18" s="110">
        <f>'נוסח א'!B27</f>
        <v>0</v>
      </c>
      <c r="C18" s="111">
        <f>IF('נוסח א'!C27=2,2,0)</f>
        <v>0</v>
      </c>
      <c r="D18" s="111">
        <f>IF('נוסח א'!D27=4,2,0)</f>
        <v>0</v>
      </c>
      <c r="E18" s="111">
        <f>IF('נוסח א'!E27="נכון",2,0)</f>
        <v>0</v>
      </c>
      <c r="F18" s="111">
        <f>IF('נוסח א'!F27="נכון",2,0)</f>
        <v>0</v>
      </c>
      <c r="G18" s="111">
        <f>IF('נוסח א'!G27="נכון",2,0)</f>
        <v>0</v>
      </c>
      <c r="H18" s="111">
        <f>IF('נוסח א'!H27="ג",2,0)</f>
        <v>0</v>
      </c>
      <c r="I18" s="111">
        <f>IF('נוסח א'!I27="נכון",2,0)</f>
        <v>0</v>
      </c>
      <c r="J18" s="111">
        <f>IF('נוסח א'!J27="קטנה מ-",2,0)</f>
        <v>0</v>
      </c>
      <c r="K18" s="176">
        <f>IF('נוסח א'!K27=1,2,0)</f>
        <v>0</v>
      </c>
      <c r="L18" s="176">
        <f>IF('נוסח א'!L27="2 מסקנות נכונות",4,IF('נוסח א'!L27="מסקנה נכונה 1",2,0))</f>
        <v>0</v>
      </c>
      <c r="M18" s="119">
        <f t="shared" si="0"/>
        <v>0</v>
      </c>
      <c r="N18" s="111">
        <f>IF('נוסח א'!N27="נכון",3,IF('נוסח א'!N27="חלקי",2,0))</f>
        <v>0</v>
      </c>
      <c r="O18" s="111">
        <f>IF('נוסח א'!O27="4 תשובות נכונות",4,IF('נוסח א'!O27="3 תשובות נכונות",3,IF('נוסח א'!O27="2 תשובות נכונות",2,IF('נוסח א'!O27="תשובה נכונה 1",1,0))))</f>
        <v>0</v>
      </c>
      <c r="P18" s="111">
        <f>IF('נוסח א'!P27="צוינו 2 מרכיבים",3,IF('נוסח א'!P27="צוין מרכיב 1",2,0))</f>
        <v>0</v>
      </c>
      <c r="Q18" s="111">
        <f>IF('נוסח א'!Q27="ד",2,0)</f>
        <v>0</v>
      </c>
      <c r="R18" s="111">
        <f>IF('נוסח א'!R27="נכון",3,IF('נוסח א'!R27="רק הסבר ביולוגי נכון",2,IF('נוסח א'!R27="רק ציון נתונים נכונים",1,0)))</f>
        <v>0</v>
      </c>
      <c r="S18" s="111">
        <f>IF('נוסח א'!S27=4,2,0)</f>
        <v>0</v>
      </c>
      <c r="T18" s="111">
        <f>IF('נוסח א'!T27="צוינו 2 מרכיבים",3,IF('נוסח א'!T27="צוין מרכיב 1",2,0))</f>
        <v>0</v>
      </c>
      <c r="U18" s="111">
        <f>IF('נוסח א'!U27="צוינו 2 מרכיבים",3,IF('נוסח א'!U27="צוין מרכיב 1",2,0))</f>
        <v>0</v>
      </c>
      <c r="V18" s="150">
        <f t="shared" si="1"/>
        <v>0</v>
      </c>
      <c r="W18" s="111">
        <f>IF('נוסח א'!W27=4,2,0)</f>
        <v>0</v>
      </c>
      <c r="X18" s="111">
        <f>IF('נוסח א'!X27="נכון",4,IF('נוסח א'!X27="חלקי - 3 נקודות",3,IF('נוסח א'!X27="חלקי - 2 נקודות",2,IF('נוסח א'!X27="חלקי - נקודה 1",1,0))))</f>
        <v>0</v>
      </c>
      <c r="Y18" s="149">
        <f>IF('נוסח א'!Y27="2 השלמות נכונות",2,IF('נוסח א'!Y27="השלמה נכונה אחת",1,0))</f>
        <v>0</v>
      </c>
      <c r="Z18" s="149">
        <f>IF('נוסח א'!Z27="5 תשובות נכונות",5,IF('נוסח א'!Z27="4 תשובות נכונות",4,IF('נוסח א'!Z27="3 תשובות נכונות",3,IF('נוסח א'!Z27="2 תשובות נכונות",2,IF('נוסח א'!Z27="תשובה נכונה 1",1,0)))))</f>
        <v>0</v>
      </c>
      <c r="AA18" s="111">
        <f>IF('נוסח א'!AA27="נכון",2,0)</f>
        <v>0</v>
      </c>
      <c r="AB18" s="150">
        <f t="shared" si="2"/>
        <v>0</v>
      </c>
      <c r="AC18" s="111">
        <f>IF('נוסח א'!AC27="נכון",4,IF('נוסח א'!AC27="חלקי",3,0))</f>
        <v>0</v>
      </c>
      <c r="AD18" s="111">
        <f>IF('נוסח א'!AD27=1,3,0)</f>
        <v>0</v>
      </c>
      <c r="AE18" s="111">
        <f>IF('נוסח א'!AE27="נכון",4,0)</f>
        <v>0</v>
      </c>
      <c r="AF18" s="111">
        <f>IF('נוסח א'!AF27="צוינו 3 מרכיבים",3,IF('נוסח א'!AF27="צוינו 2 מרכיבים",2,IF('נוסח א'!AF27="צוין מרכיב 1",1,0)))</f>
        <v>0</v>
      </c>
      <c r="AG18" s="111">
        <f>IF('נוסח א'!AG27="נכון",4,IF('נוסח א'!AG27="חלקי",2,0))</f>
        <v>0</v>
      </c>
      <c r="AH18" s="111">
        <f>IF('נוסח א'!AH27="נכון",2,IF('נוסח א'!AH27="חלקי",1,0))</f>
        <v>0</v>
      </c>
      <c r="AI18" s="111">
        <f>IF('נוסח א'!AI27=2,2,0)</f>
        <v>0</v>
      </c>
      <c r="AJ18" s="111">
        <f>IF('נוסח א'!AJ27="2 תשובות נכונות",2,IF('נוסח א'!AJ27="תשובה נכונה 1",1,0))</f>
        <v>0</v>
      </c>
      <c r="AK18" s="111">
        <f>IF('נוסח א'!AK27=1,2,0)</f>
        <v>0</v>
      </c>
      <c r="AL18" s="111">
        <f>IF('נוסח א'!AL27="נכון",4,IF('נוסח א'!AL27="חלקי",3,0))</f>
        <v>0</v>
      </c>
      <c r="AM18" s="111">
        <f>IF('נוסח א'!AM27="נכון",3,0)</f>
        <v>0</v>
      </c>
      <c r="AN18" s="111">
        <f>IF('נוסח א'!AN27=2,3,0)</f>
        <v>0</v>
      </c>
      <c r="AO18" s="176">
        <f>IF('נוסח א'!AO27="נכון",4,IF('נוסח א'!AO27="חלקי",2,0))</f>
        <v>0</v>
      </c>
      <c r="AP18" s="119">
        <f t="shared" si="3"/>
        <v>0</v>
      </c>
      <c r="AQ18" s="131">
        <f t="shared" si="4"/>
        <v>0</v>
      </c>
      <c r="AR18" s="131">
        <f t="shared" si="5"/>
        <v>0</v>
      </c>
      <c r="AS18" s="146">
        <f>'נוסח א'!AQ27</f>
        <v>0</v>
      </c>
      <c r="AT18" s="87">
        <f t="shared" si="6"/>
        <v>0</v>
      </c>
      <c r="BB18"/>
      <c r="BC18"/>
      <c r="BD18"/>
      <c r="BE18"/>
      <c r="BF18"/>
    </row>
    <row r="19" spans="1:58" x14ac:dyDescent="0.2">
      <c r="A19" s="10">
        <v>11</v>
      </c>
      <c r="B19" s="110">
        <f>'נוסח א'!B28</f>
        <v>0</v>
      </c>
      <c r="C19" s="111">
        <f>IF('נוסח א'!C28=2,2,0)</f>
        <v>0</v>
      </c>
      <c r="D19" s="111">
        <f>IF('נוסח א'!D28=4,2,0)</f>
        <v>0</v>
      </c>
      <c r="E19" s="111">
        <f>IF('נוסח א'!E28="נכון",2,0)</f>
        <v>0</v>
      </c>
      <c r="F19" s="111">
        <f>IF('נוסח א'!F28="נכון",2,0)</f>
        <v>0</v>
      </c>
      <c r="G19" s="111">
        <f>IF('נוסח א'!G28="נכון",2,0)</f>
        <v>0</v>
      </c>
      <c r="H19" s="111">
        <f>IF('נוסח א'!H28="ג",2,0)</f>
        <v>0</v>
      </c>
      <c r="I19" s="111">
        <f>IF('נוסח א'!I28="נכון",2,0)</f>
        <v>0</v>
      </c>
      <c r="J19" s="111">
        <f>IF('נוסח א'!J28="קטנה מ-",2,0)</f>
        <v>0</v>
      </c>
      <c r="K19" s="176">
        <f>IF('נוסח א'!K28=1,2,0)</f>
        <v>0</v>
      </c>
      <c r="L19" s="176">
        <f>IF('נוסח א'!L28="2 מסקנות נכונות",4,IF('נוסח א'!L28="מסקנה נכונה 1",2,0))</f>
        <v>0</v>
      </c>
      <c r="M19" s="119">
        <f t="shared" si="0"/>
        <v>0</v>
      </c>
      <c r="N19" s="111">
        <f>IF('נוסח א'!N28="נכון",3,IF('נוסח א'!N28="חלקי",2,0))</f>
        <v>0</v>
      </c>
      <c r="O19" s="111">
        <f>IF('נוסח א'!O28="4 תשובות נכונות",4,IF('נוסח א'!O28="3 תשובות נכונות",3,IF('נוסח א'!O28="2 תשובות נכונות",2,IF('נוסח א'!O28="תשובה נכונה 1",1,0))))</f>
        <v>0</v>
      </c>
      <c r="P19" s="111">
        <f>IF('נוסח א'!P28="צוינו 2 מרכיבים",3,IF('נוסח א'!P28="צוין מרכיב 1",2,0))</f>
        <v>0</v>
      </c>
      <c r="Q19" s="111">
        <f>IF('נוסח א'!Q28="ד",2,0)</f>
        <v>0</v>
      </c>
      <c r="R19" s="111">
        <f>IF('נוסח א'!R28="נכון",3,IF('נוסח א'!R28="רק הסבר ביולוגי נכון",2,IF('נוסח א'!R28="רק ציון נתונים נכונים",1,0)))</f>
        <v>0</v>
      </c>
      <c r="S19" s="111">
        <f>IF('נוסח א'!S28=4,2,0)</f>
        <v>0</v>
      </c>
      <c r="T19" s="111">
        <f>IF('נוסח א'!T28="צוינו 2 מרכיבים",3,IF('נוסח א'!T28="צוין מרכיב 1",2,0))</f>
        <v>0</v>
      </c>
      <c r="U19" s="111">
        <f>IF('נוסח א'!U28="צוינו 2 מרכיבים",3,IF('נוסח א'!U28="צוין מרכיב 1",2,0))</f>
        <v>0</v>
      </c>
      <c r="V19" s="150">
        <f t="shared" si="1"/>
        <v>0</v>
      </c>
      <c r="W19" s="111">
        <f>IF('נוסח א'!W28=4,2,0)</f>
        <v>0</v>
      </c>
      <c r="X19" s="111">
        <f>IF('נוסח א'!X28="נכון",4,IF('נוסח א'!X28="חלקי - 3 נקודות",3,IF('נוסח א'!X28="חלקי - 2 נקודות",2,IF('נוסח א'!X28="חלקי - נקודה 1",1,0))))</f>
        <v>0</v>
      </c>
      <c r="Y19" s="149">
        <f>IF('נוסח א'!Y28="2 השלמות נכונות",2,IF('נוסח א'!Y28="השלמה נכונה אחת",1,0))</f>
        <v>0</v>
      </c>
      <c r="Z19" s="149">
        <f>IF('נוסח א'!Z28="5 תשובות נכונות",5,IF('נוסח א'!Z28="4 תשובות נכונות",4,IF('נוסח א'!Z28="3 תשובות נכונות",3,IF('נוסח א'!Z28="2 תשובות נכונות",2,IF('נוסח א'!Z28="תשובה נכונה 1",1,0)))))</f>
        <v>0</v>
      </c>
      <c r="AA19" s="111">
        <f>IF('נוסח א'!AA28="נכון",2,0)</f>
        <v>0</v>
      </c>
      <c r="AB19" s="150">
        <f t="shared" si="2"/>
        <v>0</v>
      </c>
      <c r="AC19" s="111">
        <f>IF('נוסח א'!AC28="נכון",4,IF('נוסח א'!AC28="חלקי",3,0))</f>
        <v>0</v>
      </c>
      <c r="AD19" s="111">
        <f>IF('נוסח א'!AD28=1,3,0)</f>
        <v>0</v>
      </c>
      <c r="AE19" s="111">
        <f>IF('נוסח א'!AE28="נכון",4,0)</f>
        <v>0</v>
      </c>
      <c r="AF19" s="111">
        <f>IF('נוסח א'!AF28="צוינו 3 מרכיבים",3,IF('נוסח א'!AF28="צוינו 2 מרכיבים",2,IF('נוסח א'!AF28="צוין מרכיב 1",1,0)))</f>
        <v>0</v>
      </c>
      <c r="AG19" s="111">
        <f>IF('נוסח א'!AG28="נכון",4,IF('נוסח א'!AG28="חלקי",2,0))</f>
        <v>0</v>
      </c>
      <c r="AH19" s="111">
        <f>IF('נוסח א'!AH28="נכון",2,IF('נוסח א'!AH28="חלקי",1,0))</f>
        <v>0</v>
      </c>
      <c r="AI19" s="111">
        <f>IF('נוסח א'!AI28=2,2,0)</f>
        <v>0</v>
      </c>
      <c r="AJ19" s="111">
        <f>IF('נוסח א'!AJ28="2 תשובות נכונות",2,IF('נוסח א'!AJ28="תשובה נכונה 1",1,0))</f>
        <v>0</v>
      </c>
      <c r="AK19" s="111">
        <f>IF('נוסח א'!AK28=1,2,0)</f>
        <v>0</v>
      </c>
      <c r="AL19" s="111">
        <f>IF('נוסח א'!AL28="נכון",4,IF('נוסח א'!AL28="חלקי",3,0))</f>
        <v>0</v>
      </c>
      <c r="AM19" s="111">
        <f>IF('נוסח א'!AM28="נכון",3,0)</f>
        <v>0</v>
      </c>
      <c r="AN19" s="111">
        <f>IF('נוסח א'!AN28=2,3,0)</f>
        <v>0</v>
      </c>
      <c r="AO19" s="176">
        <f>IF('נוסח א'!AO28="נכון",4,IF('נוסח א'!AO28="חלקי",2,0))</f>
        <v>0</v>
      </c>
      <c r="AP19" s="119">
        <f t="shared" si="3"/>
        <v>0</v>
      </c>
      <c r="AQ19" s="131">
        <f t="shared" si="4"/>
        <v>0</v>
      </c>
      <c r="AR19" s="131">
        <f t="shared" si="5"/>
        <v>0</v>
      </c>
      <c r="AS19" s="146">
        <f>'נוסח א'!AQ28</f>
        <v>0</v>
      </c>
      <c r="AT19" s="87">
        <f t="shared" si="6"/>
        <v>0</v>
      </c>
      <c r="BB19"/>
      <c r="BC19"/>
      <c r="BD19"/>
      <c r="BE19"/>
      <c r="BF19"/>
    </row>
    <row r="20" spans="1:58" x14ac:dyDescent="0.2">
      <c r="A20" s="10">
        <v>12</v>
      </c>
      <c r="B20" s="110">
        <f>'נוסח א'!B29</f>
        <v>0</v>
      </c>
      <c r="C20" s="111">
        <f>IF('נוסח א'!C29=2,2,0)</f>
        <v>0</v>
      </c>
      <c r="D20" s="111">
        <f>IF('נוסח א'!D29=4,2,0)</f>
        <v>0</v>
      </c>
      <c r="E20" s="111">
        <f>IF('נוסח א'!E29="נכון",2,0)</f>
        <v>0</v>
      </c>
      <c r="F20" s="111">
        <f>IF('נוסח א'!F29="נכון",2,0)</f>
        <v>0</v>
      </c>
      <c r="G20" s="111">
        <f>IF('נוסח א'!G29="נכון",2,0)</f>
        <v>0</v>
      </c>
      <c r="H20" s="111">
        <f>IF('נוסח א'!H29="ג",2,0)</f>
        <v>0</v>
      </c>
      <c r="I20" s="111">
        <f>IF('נוסח א'!I29="נכון",2,0)</f>
        <v>0</v>
      </c>
      <c r="J20" s="111">
        <f>IF('נוסח א'!J29="קטנה מ-",2,0)</f>
        <v>0</v>
      </c>
      <c r="K20" s="176">
        <f>IF('נוסח א'!K29=1,2,0)</f>
        <v>0</v>
      </c>
      <c r="L20" s="176">
        <f>IF('נוסח א'!L29="2 מסקנות נכונות",4,IF('נוסח א'!L29="מסקנה נכונה 1",2,0))</f>
        <v>0</v>
      </c>
      <c r="M20" s="119">
        <f t="shared" si="0"/>
        <v>0</v>
      </c>
      <c r="N20" s="111">
        <f>IF('נוסח א'!N29="נכון",3,IF('נוסח א'!N29="חלקי",2,0))</f>
        <v>0</v>
      </c>
      <c r="O20" s="111">
        <f>IF('נוסח א'!O29="4 תשובות נכונות",4,IF('נוסח א'!O29="3 תשובות נכונות",3,IF('נוסח א'!O29="2 תשובות נכונות",2,IF('נוסח א'!O29="תשובה נכונה 1",1,0))))</f>
        <v>0</v>
      </c>
      <c r="P20" s="111">
        <f>IF('נוסח א'!P29="צוינו 2 מרכיבים",3,IF('נוסח א'!P29="צוין מרכיב 1",2,0))</f>
        <v>0</v>
      </c>
      <c r="Q20" s="111">
        <f>IF('נוסח א'!Q29="ד",2,0)</f>
        <v>0</v>
      </c>
      <c r="R20" s="111">
        <f>IF('נוסח א'!R29="נכון",3,IF('נוסח א'!R29="רק הסבר ביולוגי נכון",2,IF('נוסח א'!R29="רק ציון נתונים נכונים",1,0)))</f>
        <v>0</v>
      </c>
      <c r="S20" s="111">
        <f>IF('נוסח א'!S29=4,2,0)</f>
        <v>0</v>
      </c>
      <c r="T20" s="111">
        <f>IF('נוסח א'!T29="צוינו 2 מרכיבים",3,IF('נוסח א'!T29="צוין מרכיב 1",2,0))</f>
        <v>0</v>
      </c>
      <c r="U20" s="111">
        <f>IF('נוסח א'!U29="צוינו 2 מרכיבים",3,IF('נוסח א'!U29="צוין מרכיב 1",2,0))</f>
        <v>0</v>
      </c>
      <c r="V20" s="150">
        <f t="shared" si="1"/>
        <v>0</v>
      </c>
      <c r="W20" s="111">
        <f>IF('נוסח א'!W29=4,2,0)</f>
        <v>0</v>
      </c>
      <c r="X20" s="111">
        <f>IF('נוסח א'!X29="נכון",4,IF('נוסח א'!X29="חלקי - 3 נקודות",3,IF('נוסח א'!X29="חלקי - 2 נקודות",2,IF('נוסח א'!X29="חלקי - נקודה 1",1,0))))</f>
        <v>0</v>
      </c>
      <c r="Y20" s="149">
        <f>IF('נוסח א'!Y29="2 השלמות נכונות",2,IF('נוסח א'!Y29="השלמה נכונה אחת",1,0))</f>
        <v>0</v>
      </c>
      <c r="Z20" s="149">
        <f>IF('נוסח א'!Z29="5 תשובות נכונות",5,IF('נוסח א'!Z29="4 תשובות נכונות",4,IF('נוסח א'!Z29="3 תשובות נכונות",3,IF('נוסח א'!Z29="2 תשובות נכונות",2,IF('נוסח א'!Z29="תשובה נכונה 1",1,0)))))</f>
        <v>0</v>
      </c>
      <c r="AA20" s="111">
        <f>IF('נוסח א'!AA29="נכון",2,0)</f>
        <v>0</v>
      </c>
      <c r="AB20" s="150">
        <f t="shared" si="2"/>
        <v>0</v>
      </c>
      <c r="AC20" s="111">
        <f>IF('נוסח א'!AC29="נכון",4,IF('נוסח א'!AC29="חלקי",3,0))</f>
        <v>0</v>
      </c>
      <c r="AD20" s="111">
        <f>IF('נוסח א'!AD29=1,3,0)</f>
        <v>0</v>
      </c>
      <c r="AE20" s="111">
        <f>IF('נוסח א'!AE29="נכון",4,0)</f>
        <v>0</v>
      </c>
      <c r="AF20" s="111">
        <f>IF('נוסח א'!AF29="צוינו 3 מרכיבים",3,IF('נוסח א'!AF29="צוינו 2 מרכיבים",2,IF('נוסח א'!AF29="צוין מרכיב 1",1,0)))</f>
        <v>0</v>
      </c>
      <c r="AG20" s="111">
        <f>IF('נוסח א'!AG29="נכון",4,IF('נוסח א'!AG29="חלקי",2,0))</f>
        <v>0</v>
      </c>
      <c r="AH20" s="111">
        <f>IF('נוסח א'!AH29="נכון",2,IF('נוסח א'!AH29="חלקי",1,0))</f>
        <v>0</v>
      </c>
      <c r="AI20" s="111">
        <f>IF('נוסח א'!AI29=2,2,0)</f>
        <v>0</v>
      </c>
      <c r="AJ20" s="111">
        <f>IF('נוסח א'!AJ29="2 תשובות נכונות",2,IF('נוסח א'!AJ29="תשובה נכונה 1",1,0))</f>
        <v>0</v>
      </c>
      <c r="AK20" s="111">
        <f>IF('נוסח א'!AK29=1,2,0)</f>
        <v>0</v>
      </c>
      <c r="AL20" s="111">
        <f>IF('נוסח א'!AL29="נכון",4,IF('נוסח א'!AL29="חלקי",3,0))</f>
        <v>0</v>
      </c>
      <c r="AM20" s="111">
        <f>IF('נוסח א'!AM29="נכון",3,0)</f>
        <v>0</v>
      </c>
      <c r="AN20" s="111">
        <f>IF('נוסח א'!AN29=2,3,0)</f>
        <v>0</v>
      </c>
      <c r="AO20" s="176">
        <f>IF('נוסח א'!AO29="נכון",4,IF('נוסח א'!AO29="חלקי",2,0))</f>
        <v>0</v>
      </c>
      <c r="AP20" s="119">
        <f t="shared" si="3"/>
        <v>0</v>
      </c>
      <c r="AQ20" s="131">
        <f t="shared" si="4"/>
        <v>0</v>
      </c>
      <c r="AR20" s="131">
        <f t="shared" si="5"/>
        <v>0</v>
      </c>
      <c r="AS20" s="146">
        <f>'נוסח א'!AQ29</f>
        <v>0</v>
      </c>
      <c r="AT20" s="87">
        <f t="shared" si="6"/>
        <v>0</v>
      </c>
      <c r="BB20"/>
      <c r="BC20"/>
      <c r="BD20"/>
      <c r="BE20"/>
      <c r="BF20"/>
    </row>
    <row r="21" spans="1:58" x14ac:dyDescent="0.2">
      <c r="A21" s="10">
        <v>13</v>
      </c>
      <c r="B21" s="110">
        <f>'נוסח א'!B30</f>
        <v>0</v>
      </c>
      <c r="C21" s="111">
        <f>IF('נוסח א'!C30=2,2,0)</f>
        <v>0</v>
      </c>
      <c r="D21" s="111">
        <f>IF('נוסח א'!D30=4,2,0)</f>
        <v>0</v>
      </c>
      <c r="E21" s="111">
        <f>IF('נוסח א'!E30="נכון",2,0)</f>
        <v>0</v>
      </c>
      <c r="F21" s="111">
        <f>IF('נוסח א'!F30="נכון",2,0)</f>
        <v>0</v>
      </c>
      <c r="G21" s="111">
        <f>IF('נוסח א'!G30="נכון",2,0)</f>
        <v>0</v>
      </c>
      <c r="H21" s="111">
        <f>IF('נוסח א'!H30="ג",2,0)</f>
        <v>0</v>
      </c>
      <c r="I21" s="111">
        <f>IF('נוסח א'!I30="נכון",2,0)</f>
        <v>0</v>
      </c>
      <c r="J21" s="111">
        <f>IF('נוסח א'!J30="קטנה מ-",2,0)</f>
        <v>0</v>
      </c>
      <c r="K21" s="176">
        <f>IF('נוסח א'!K30=1,2,0)</f>
        <v>0</v>
      </c>
      <c r="L21" s="176">
        <f>IF('נוסח א'!L30="2 מסקנות נכונות",4,IF('נוסח א'!L30="מסקנה נכונה 1",2,0))</f>
        <v>0</v>
      </c>
      <c r="M21" s="119">
        <f t="shared" si="0"/>
        <v>0</v>
      </c>
      <c r="N21" s="111">
        <f>IF('נוסח א'!N30="נכון",3,IF('נוסח א'!N30="חלקי",2,0))</f>
        <v>0</v>
      </c>
      <c r="O21" s="111">
        <f>IF('נוסח א'!O30="4 תשובות נכונות",4,IF('נוסח א'!O30="3 תשובות נכונות",3,IF('נוסח א'!O30="2 תשובות נכונות",2,IF('נוסח א'!O30="תשובה נכונה 1",1,0))))</f>
        <v>0</v>
      </c>
      <c r="P21" s="111">
        <f>IF('נוסח א'!P30="צוינו 2 מרכיבים",3,IF('נוסח א'!P30="צוין מרכיב 1",2,0))</f>
        <v>0</v>
      </c>
      <c r="Q21" s="111">
        <f>IF('נוסח א'!Q30="ד",2,0)</f>
        <v>0</v>
      </c>
      <c r="R21" s="111">
        <f>IF('נוסח א'!R30="נכון",3,IF('נוסח א'!R30="רק הסבר ביולוגי נכון",2,IF('נוסח א'!R30="רק ציון נתונים נכונים",1,0)))</f>
        <v>0</v>
      </c>
      <c r="S21" s="111">
        <f>IF('נוסח א'!S30=4,2,0)</f>
        <v>0</v>
      </c>
      <c r="T21" s="111">
        <f>IF('נוסח א'!T30="צוינו 2 מרכיבים",3,IF('נוסח א'!T30="צוין מרכיב 1",2,0))</f>
        <v>0</v>
      </c>
      <c r="U21" s="111">
        <f>IF('נוסח א'!U30="צוינו 2 מרכיבים",3,IF('נוסח א'!U30="צוין מרכיב 1",2,0))</f>
        <v>0</v>
      </c>
      <c r="V21" s="150">
        <f t="shared" si="1"/>
        <v>0</v>
      </c>
      <c r="W21" s="111">
        <f>IF('נוסח א'!W30=4,2,0)</f>
        <v>0</v>
      </c>
      <c r="X21" s="111">
        <f>IF('נוסח א'!X30="נכון",4,IF('נוסח א'!X30="חלקי - 3 נקודות",3,IF('נוסח א'!X30="חלקי - 2 נקודות",2,IF('נוסח א'!X30="חלקי - נקודה 1",1,0))))</f>
        <v>0</v>
      </c>
      <c r="Y21" s="149">
        <f>IF('נוסח א'!Y30="2 השלמות נכונות",2,IF('נוסח א'!Y30="השלמה נכונה אחת",1,0))</f>
        <v>0</v>
      </c>
      <c r="Z21" s="149">
        <f>IF('נוסח א'!Z30="5 תשובות נכונות",5,IF('נוסח א'!Z30="4 תשובות נכונות",4,IF('נוסח א'!Z30="3 תשובות נכונות",3,IF('נוסח א'!Z30="2 תשובות נכונות",2,IF('נוסח א'!Z30="תשובה נכונה 1",1,0)))))</f>
        <v>0</v>
      </c>
      <c r="AA21" s="111">
        <f>IF('נוסח א'!AA30="נכון",2,0)</f>
        <v>0</v>
      </c>
      <c r="AB21" s="150">
        <f t="shared" si="2"/>
        <v>0</v>
      </c>
      <c r="AC21" s="111">
        <f>IF('נוסח א'!AC30="נכון",4,IF('נוסח א'!AC30="חלקי",3,0))</f>
        <v>0</v>
      </c>
      <c r="AD21" s="111">
        <f>IF('נוסח א'!AD30=1,3,0)</f>
        <v>0</v>
      </c>
      <c r="AE21" s="111">
        <f>IF('נוסח א'!AE30="נכון",4,0)</f>
        <v>0</v>
      </c>
      <c r="AF21" s="111">
        <f>IF('נוסח א'!AF30="צוינו 3 מרכיבים",3,IF('נוסח א'!AF30="צוינו 2 מרכיבים",2,IF('נוסח א'!AF30="צוין מרכיב 1",1,0)))</f>
        <v>0</v>
      </c>
      <c r="AG21" s="111">
        <f>IF('נוסח א'!AG30="נכון",4,IF('נוסח א'!AG30="חלקי",2,0))</f>
        <v>0</v>
      </c>
      <c r="AH21" s="111">
        <f>IF('נוסח א'!AH30="נכון",2,IF('נוסח א'!AH30="חלקי",1,0))</f>
        <v>0</v>
      </c>
      <c r="AI21" s="111">
        <f>IF('נוסח א'!AI30=2,2,0)</f>
        <v>0</v>
      </c>
      <c r="AJ21" s="111">
        <f>IF('נוסח א'!AJ30="2 תשובות נכונות",2,IF('נוסח א'!AJ30="תשובה נכונה 1",1,0))</f>
        <v>0</v>
      </c>
      <c r="AK21" s="111">
        <f>IF('נוסח א'!AK30=1,2,0)</f>
        <v>0</v>
      </c>
      <c r="AL21" s="111">
        <f>IF('נוסח א'!AL30="נכון",4,IF('נוסח א'!AL30="חלקי",3,0))</f>
        <v>0</v>
      </c>
      <c r="AM21" s="111">
        <f>IF('נוסח א'!AM30="נכון",3,0)</f>
        <v>0</v>
      </c>
      <c r="AN21" s="111">
        <f>IF('נוסח א'!AN30=2,3,0)</f>
        <v>0</v>
      </c>
      <c r="AO21" s="176">
        <f>IF('נוסח א'!AO30="נכון",4,IF('נוסח א'!AO30="חלקי",2,0))</f>
        <v>0</v>
      </c>
      <c r="AP21" s="119">
        <f t="shared" si="3"/>
        <v>0</v>
      </c>
      <c r="AQ21" s="131">
        <f t="shared" si="4"/>
        <v>0</v>
      </c>
      <c r="AR21" s="131">
        <f t="shared" si="5"/>
        <v>0</v>
      </c>
      <c r="AS21" s="146">
        <f>'נוסח א'!AQ30</f>
        <v>0</v>
      </c>
      <c r="AT21" s="87">
        <f t="shared" si="6"/>
        <v>0</v>
      </c>
      <c r="BB21"/>
      <c r="BC21"/>
      <c r="BD21"/>
      <c r="BE21"/>
      <c r="BF21"/>
    </row>
    <row r="22" spans="1:58" x14ac:dyDescent="0.2">
      <c r="A22" s="10">
        <v>14</v>
      </c>
      <c r="B22" s="110">
        <f>'נוסח א'!B31</f>
        <v>0</v>
      </c>
      <c r="C22" s="111">
        <f>IF('נוסח א'!C31=2,2,0)</f>
        <v>0</v>
      </c>
      <c r="D22" s="111">
        <f>IF('נוסח א'!D31=4,2,0)</f>
        <v>0</v>
      </c>
      <c r="E22" s="111">
        <f>IF('נוסח א'!E31="נכון",2,0)</f>
        <v>0</v>
      </c>
      <c r="F22" s="111">
        <f>IF('נוסח א'!F31="נכון",2,0)</f>
        <v>0</v>
      </c>
      <c r="G22" s="111">
        <f>IF('נוסח א'!G31="נכון",2,0)</f>
        <v>0</v>
      </c>
      <c r="H22" s="111">
        <f>IF('נוסח א'!H31="ג",2,0)</f>
        <v>0</v>
      </c>
      <c r="I22" s="111">
        <f>IF('נוסח א'!I31="נכון",2,0)</f>
        <v>0</v>
      </c>
      <c r="J22" s="111">
        <f>IF('נוסח א'!J31="קטנה מ-",2,0)</f>
        <v>0</v>
      </c>
      <c r="K22" s="176">
        <f>IF('נוסח א'!K31=1,2,0)</f>
        <v>0</v>
      </c>
      <c r="L22" s="176">
        <f>IF('נוסח א'!L31="2 מסקנות נכונות",4,IF('נוסח א'!L31="מסקנה נכונה 1",2,0))</f>
        <v>0</v>
      </c>
      <c r="M22" s="119">
        <f t="shared" si="0"/>
        <v>0</v>
      </c>
      <c r="N22" s="111">
        <f>IF('נוסח א'!N31="נכון",3,IF('נוסח א'!N31="חלקי",2,0))</f>
        <v>0</v>
      </c>
      <c r="O22" s="111">
        <f>IF('נוסח א'!O31="4 תשובות נכונות",4,IF('נוסח א'!O31="3 תשובות נכונות",3,IF('נוסח א'!O31="2 תשובות נכונות",2,IF('נוסח א'!O31="תשובה נכונה 1",1,0))))</f>
        <v>0</v>
      </c>
      <c r="P22" s="111">
        <f>IF('נוסח א'!P31="צוינו 2 מרכיבים",3,IF('נוסח א'!P31="צוין מרכיב 1",2,0))</f>
        <v>0</v>
      </c>
      <c r="Q22" s="111">
        <f>IF('נוסח א'!Q31="ד",2,0)</f>
        <v>0</v>
      </c>
      <c r="R22" s="111">
        <f>IF('נוסח א'!R31="נכון",3,IF('נוסח א'!R31="רק הסבר ביולוגי נכון",2,IF('נוסח א'!R31="רק ציון נתונים נכונים",1,0)))</f>
        <v>0</v>
      </c>
      <c r="S22" s="111">
        <f>IF('נוסח א'!S31=4,2,0)</f>
        <v>0</v>
      </c>
      <c r="T22" s="111">
        <f>IF('נוסח א'!T31="צוינו 2 מרכיבים",3,IF('נוסח א'!T31="צוין מרכיב 1",2,0))</f>
        <v>0</v>
      </c>
      <c r="U22" s="111">
        <f>IF('נוסח א'!U31="צוינו 2 מרכיבים",3,IF('נוסח א'!U31="צוין מרכיב 1",2,0))</f>
        <v>0</v>
      </c>
      <c r="V22" s="150">
        <f t="shared" si="1"/>
        <v>0</v>
      </c>
      <c r="W22" s="111">
        <f>IF('נוסח א'!W31=4,2,0)</f>
        <v>0</v>
      </c>
      <c r="X22" s="111">
        <f>IF('נוסח א'!X31="נכון",4,IF('נוסח א'!X31="חלקי - 3 נקודות",3,IF('נוסח א'!X31="חלקי - 2 נקודות",2,IF('נוסח א'!X31="חלקי - נקודה 1",1,0))))</f>
        <v>0</v>
      </c>
      <c r="Y22" s="149">
        <f>IF('נוסח א'!Y31="2 השלמות נכונות",2,IF('נוסח א'!Y31="השלמה נכונה אחת",1,0))</f>
        <v>0</v>
      </c>
      <c r="Z22" s="149">
        <f>IF('נוסח א'!Z31="5 תשובות נכונות",5,IF('נוסח א'!Z31="4 תשובות נכונות",4,IF('נוסח א'!Z31="3 תשובות נכונות",3,IF('נוסח א'!Z31="2 תשובות נכונות",2,IF('נוסח א'!Z31="תשובה נכונה 1",1,0)))))</f>
        <v>0</v>
      </c>
      <c r="AA22" s="111">
        <f>IF('נוסח א'!AA31="נכון",2,0)</f>
        <v>0</v>
      </c>
      <c r="AB22" s="150">
        <f t="shared" si="2"/>
        <v>0</v>
      </c>
      <c r="AC22" s="111">
        <f>IF('נוסח א'!AC31="נכון",4,IF('נוסח א'!AC31="חלקי",3,0))</f>
        <v>0</v>
      </c>
      <c r="AD22" s="111">
        <f>IF('נוסח א'!AD31=1,3,0)</f>
        <v>0</v>
      </c>
      <c r="AE22" s="111">
        <f>IF('נוסח א'!AE31="נכון",4,0)</f>
        <v>0</v>
      </c>
      <c r="AF22" s="111">
        <f>IF('נוסח א'!AF31="צוינו 3 מרכיבים",3,IF('נוסח א'!AF31="צוינו 2 מרכיבים",2,IF('נוסח א'!AF31="צוין מרכיב 1",1,0)))</f>
        <v>0</v>
      </c>
      <c r="AG22" s="111">
        <f>IF('נוסח א'!AG31="נכון",4,IF('נוסח א'!AG31="חלקי",2,0))</f>
        <v>0</v>
      </c>
      <c r="AH22" s="111">
        <f>IF('נוסח א'!AH31="נכון",2,IF('נוסח א'!AH31="חלקי",1,0))</f>
        <v>0</v>
      </c>
      <c r="AI22" s="111">
        <f>IF('נוסח א'!AI31=2,2,0)</f>
        <v>0</v>
      </c>
      <c r="AJ22" s="111">
        <f>IF('נוסח א'!AJ31="2 תשובות נכונות",2,IF('נוסח א'!AJ31="תשובה נכונה 1",1,0))</f>
        <v>0</v>
      </c>
      <c r="AK22" s="111">
        <f>IF('נוסח א'!AK31=1,2,0)</f>
        <v>0</v>
      </c>
      <c r="AL22" s="111">
        <f>IF('נוסח א'!AL31="נכון",4,IF('נוסח א'!AL31="חלקי",3,0))</f>
        <v>0</v>
      </c>
      <c r="AM22" s="111">
        <f>IF('נוסח א'!AM31="נכון",3,0)</f>
        <v>0</v>
      </c>
      <c r="AN22" s="111">
        <f>IF('נוסח א'!AN31=2,3,0)</f>
        <v>0</v>
      </c>
      <c r="AO22" s="176">
        <f>IF('נוסח א'!AO31="נכון",4,IF('נוסח א'!AO31="חלקי",2,0))</f>
        <v>0</v>
      </c>
      <c r="AP22" s="119">
        <f t="shared" si="3"/>
        <v>0</v>
      </c>
      <c r="AQ22" s="131">
        <f t="shared" si="4"/>
        <v>0</v>
      </c>
      <c r="AR22" s="131">
        <f t="shared" si="5"/>
        <v>0</v>
      </c>
      <c r="AS22" s="146">
        <f>'נוסח א'!AQ31</f>
        <v>0</v>
      </c>
      <c r="AT22" s="87">
        <f t="shared" si="6"/>
        <v>0</v>
      </c>
      <c r="BB22"/>
      <c r="BC22"/>
      <c r="BD22"/>
      <c r="BE22"/>
      <c r="BF22"/>
    </row>
    <row r="23" spans="1:58" x14ac:dyDescent="0.2">
      <c r="A23" s="10">
        <v>15</v>
      </c>
      <c r="B23" s="110">
        <f>'נוסח א'!B32</f>
        <v>0</v>
      </c>
      <c r="C23" s="111">
        <f>IF('נוסח א'!C32=2,2,0)</f>
        <v>0</v>
      </c>
      <c r="D23" s="111">
        <f>IF('נוסח א'!D32=4,2,0)</f>
        <v>0</v>
      </c>
      <c r="E23" s="111">
        <f>IF('נוסח א'!E32="נכון",2,0)</f>
        <v>0</v>
      </c>
      <c r="F23" s="111">
        <f>IF('נוסח א'!F32="נכון",2,0)</f>
        <v>0</v>
      </c>
      <c r="G23" s="111">
        <f>IF('נוסח א'!G32="נכון",2,0)</f>
        <v>0</v>
      </c>
      <c r="H23" s="111">
        <f>IF('נוסח א'!H32="ג",2,0)</f>
        <v>0</v>
      </c>
      <c r="I23" s="111">
        <f>IF('נוסח א'!I32="נכון",2,0)</f>
        <v>0</v>
      </c>
      <c r="J23" s="111">
        <f>IF('נוסח א'!J32="קטנה מ-",2,0)</f>
        <v>0</v>
      </c>
      <c r="K23" s="176">
        <f>IF('נוסח א'!K32=1,2,0)</f>
        <v>0</v>
      </c>
      <c r="L23" s="176">
        <f>IF('נוסח א'!L32="2 מסקנות נכונות",4,IF('נוסח א'!L32="מסקנה נכונה 1",2,0))</f>
        <v>0</v>
      </c>
      <c r="M23" s="119">
        <f t="shared" si="0"/>
        <v>0</v>
      </c>
      <c r="N23" s="111">
        <f>IF('נוסח א'!N32="נכון",3,IF('נוסח א'!N32="חלקי",2,0))</f>
        <v>0</v>
      </c>
      <c r="O23" s="111">
        <f>IF('נוסח א'!O32="4 תשובות נכונות",4,IF('נוסח א'!O32="3 תשובות נכונות",3,IF('נוסח א'!O32="2 תשובות נכונות",2,IF('נוסח א'!O32="תשובה נכונה 1",1,0))))</f>
        <v>0</v>
      </c>
      <c r="P23" s="111">
        <f>IF('נוסח א'!P32="צוינו 2 מרכיבים",3,IF('נוסח א'!P32="צוין מרכיב 1",2,0))</f>
        <v>0</v>
      </c>
      <c r="Q23" s="111">
        <f>IF('נוסח א'!Q32="ד",2,0)</f>
        <v>0</v>
      </c>
      <c r="R23" s="111">
        <f>IF('נוסח א'!R32="נכון",3,IF('נוסח א'!R32="רק הסבר ביולוגי נכון",2,IF('נוסח א'!R32="רק ציון נתונים נכונים",1,0)))</f>
        <v>0</v>
      </c>
      <c r="S23" s="111">
        <f>IF('נוסח א'!S32=4,2,0)</f>
        <v>0</v>
      </c>
      <c r="T23" s="111">
        <f>IF('נוסח א'!T32="צוינו 2 מרכיבים",3,IF('נוסח א'!T32="צוין מרכיב 1",2,0))</f>
        <v>0</v>
      </c>
      <c r="U23" s="111">
        <f>IF('נוסח א'!U32="צוינו 2 מרכיבים",3,IF('נוסח א'!U32="צוין מרכיב 1",2,0))</f>
        <v>0</v>
      </c>
      <c r="V23" s="150">
        <f t="shared" si="1"/>
        <v>0</v>
      </c>
      <c r="W23" s="111">
        <f>IF('נוסח א'!W32=4,2,0)</f>
        <v>0</v>
      </c>
      <c r="X23" s="111">
        <f>IF('נוסח א'!X32="נכון",4,IF('נוסח א'!X32="חלקי - 3 נקודות",3,IF('נוסח א'!X32="חלקי - 2 נקודות",2,IF('נוסח א'!X32="חלקי - נקודה 1",1,0))))</f>
        <v>0</v>
      </c>
      <c r="Y23" s="149">
        <f>IF('נוסח א'!Y32="2 השלמות נכונות",2,IF('נוסח א'!Y32="השלמה נכונה אחת",1,0))</f>
        <v>0</v>
      </c>
      <c r="Z23" s="149">
        <f>IF('נוסח א'!Z32="5 תשובות נכונות",5,IF('נוסח א'!Z32="4 תשובות נכונות",4,IF('נוסח א'!Z32="3 תשובות נכונות",3,IF('נוסח א'!Z32="2 תשובות נכונות",2,IF('נוסח א'!Z32="תשובה נכונה 1",1,0)))))</f>
        <v>0</v>
      </c>
      <c r="AA23" s="111">
        <f>IF('נוסח א'!AA32="נכון",2,0)</f>
        <v>0</v>
      </c>
      <c r="AB23" s="150">
        <f t="shared" si="2"/>
        <v>0</v>
      </c>
      <c r="AC23" s="111">
        <f>IF('נוסח א'!AC32="נכון",4,IF('נוסח א'!AC32="חלקי",3,0))</f>
        <v>0</v>
      </c>
      <c r="AD23" s="111">
        <f>IF('נוסח א'!AD32=1,3,0)</f>
        <v>0</v>
      </c>
      <c r="AE23" s="111">
        <f>IF('נוסח א'!AE32="נכון",4,0)</f>
        <v>0</v>
      </c>
      <c r="AF23" s="111">
        <f>IF('נוסח א'!AF32="צוינו 3 מרכיבים",3,IF('נוסח א'!AF32="צוינו 2 מרכיבים",2,IF('נוסח א'!AF32="צוין מרכיב 1",1,0)))</f>
        <v>0</v>
      </c>
      <c r="AG23" s="111">
        <f>IF('נוסח א'!AG32="נכון",4,IF('נוסח א'!AG32="חלקי",2,0))</f>
        <v>0</v>
      </c>
      <c r="AH23" s="111">
        <f>IF('נוסח א'!AH32="נכון",2,IF('נוסח א'!AH32="חלקי",1,0))</f>
        <v>0</v>
      </c>
      <c r="AI23" s="111">
        <f>IF('נוסח א'!AI32=2,2,0)</f>
        <v>0</v>
      </c>
      <c r="AJ23" s="111">
        <f>IF('נוסח א'!AJ32="2 תשובות נכונות",2,IF('נוסח א'!AJ32="תשובה נכונה 1",1,0))</f>
        <v>0</v>
      </c>
      <c r="AK23" s="111">
        <f>IF('נוסח א'!AK32=1,2,0)</f>
        <v>0</v>
      </c>
      <c r="AL23" s="111">
        <f>IF('נוסח א'!AL32="נכון",4,IF('נוסח א'!AL32="חלקי",3,0))</f>
        <v>0</v>
      </c>
      <c r="AM23" s="111">
        <f>IF('נוסח א'!AM32="נכון",3,0)</f>
        <v>0</v>
      </c>
      <c r="AN23" s="111">
        <f>IF('נוסח א'!AN32=2,3,0)</f>
        <v>0</v>
      </c>
      <c r="AO23" s="176">
        <f>IF('נוסח א'!AO32="נכון",4,IF('נוסח א'!AO32="חלקי",2,0))</f>
        <v>0</v>
      </c>
      <c r="AP23" s="119">
        <f t="shared" si="3"/>
        <v>0</v>
      </c>
      <c r="AQ23" s="131">
        <f t="shared" si="4"/>
        <v>0</v>
      </c>
      <c r="AR23" s="131">
        <f t="shared" si="5"/>
        <v>0</v>
      </c>
      <c r="AS23" s="146">
        <f>'נוסח א'!AQ32</f>
        <v>0</v>
      </c>
      <c r="AT23" s="87">
        <f t="shared" si="6"/>
        <v>0</v>
      </c>
      <c r="BB23"/>
      <c r="BC23"/>
      <c r="BD23"/>
      <c r="BE23"/>
      <c r="BF23"/>
    </row>
    <row r="24" spans="1:58" x14ac:dyDescent="0.2">
      <c r="A24" s="10">
        <v>16</v>
      </c>
      <c r="B24" s="110">
        <f>'נוסח א'!B33</f>
        <v>0</v>
      </c>
      <c r="C24" s="111">
        <f>IF('נוסח א'!C33=2,2,0)</f>
        <v>0</v>
      </c>
      <c r="D24" s="111">
        <f>IF('נוסח א'!D33=4,2,0)</f>
        <v>0</v>
      </c>
      <c r="E24" s="111">
        <f>IF('נוסח א'!E33="נכון",2,0)</f>
        <v>0</v>
      </c>
      <c r="F24" s="111">
        <f>IF('נוסח א'!F33="נכון",2,0)</f>
        <v>0</v>
      </c>
      <c r="G24" s="111">
        <f>IF('נוסח א'!G33="נכון",2,0)</f>
        <v>0</v>
      </c>
      <c r="H24" s="111">
        <f>IF('נוסח א'!H33="ג",2,0)</f>
        <v>0</v>
      </c>
      <c r="I24" s="111">
        <f>IF('נוסח א'!I33="נכון",2,0)</f>
        <v>0</v>
      </c>
      <c r="J24" s="111">
        <f>IF('נוסח א'!J33="קטנה מ-",2,0)</f>
        <v>0</v>
      </c>
      <c r="K24" s="176">
        <f>IF('נוסח א'!K33=1,2,0)</f>
        <v>0</v>
      </c>
      <c r="L24" s="176">
        <f>IF('נוסח א'!L33="2 מסקנות נכונות",4,IF('נוסח א'!L33="מסקנה נכונה 1",2,0))</f>
        <v>0</v>
      </c>
      <c r="M24" s="119">
        <f t="shared" si="0"/>
        <v>0</v>
      </c>
      <c r="N24" s="111">
        <f>IF('נוסח א'!N33="נכון",3,IF('נוסח א'!N33="חלקי",2,0))</f>
        <v>0</v>
      </c>
      <c r="O24" s="111">
        <f>IF('נוסח א'!O33="4 תשובות נכונות",4,IF('נוסח א'!O33="3 תשובות נכונות",3,IF('נוסח א'!O33="2 תשובות נכונות",2,IF('נוסח א'!O33="תשובה נכונה 1",1,0))))</f>
        <v>0</v>
      </c>
      <c r="P24" s="111">
        <f>IF('נוסח א'!P33="צוינו 2 מרכיבים",3,IF('נוסח א'!P33="צוין מרכיב 1",2,0))</f>
        <v>0</v>
      </c>
      <c r="Q24" s="111">
        <f>IF('נוסח א'!Q33="ד",2,0)</f>
        <v>0</v>
      </c>
      <c r="R24" s="111">
        <f>IF('נוסח א'!R33="נכון",3,IF('נוסח א'!R33="רק הסבר ביולוגי נכון",2,IF('נוסח א'!R33="רק ציון נתונים נכונים",1,0)))</f>
        <v>0</v>
      </c>
      <c r="S24" s="111">
        <f>IF('נוסח א'!S33=4,2,0)</f>
        <v>0</v>
      </c>
      <c r="T24" s="111">
        <f>IF('נוסח א'!T33="צוינו 2 מרכיבים",3,IF('נוסח א'!T33="צוין מרכיב 1",2,0))</f>
        <v>0</v>
      </c>
      <c r="U24" s="111">
        <f>IF('נוסח א'!U33="צוינו 2 מרכיבים",3,IF('נוסח א'!U33="צוין מרכיב 1",2,0))</f>
        <v>0</v>
      </c>
      <c r="V24" s="150">
        <f t="shared" si="1"/>
        <v>0</v>
      </c>
      <c r="W24" s="111">
        <f>IF('נוסח א'!W33=4,2,0)</f>
        <v>0</v>
      </c>
      <c r="X24" s="111">
        <f>IF('נוסח א'!X33="נכון",4,IF('נוסח א'!X33="חלקי - 3 נקודות",3,IF('נוסח א'!X33="חלקי - 2 נקודות",2,IF('נוסח א'!X33="חלקי - נקודה 1",1,0))))</f>
        <v>0</v>
      </c>
      <c r="Y24" s="149">
        <f>IF('נוסח א'!Y33="2 השלמות נכונות",2,IF('נוסח א'!Y33="השלמה נכונה אחת",1,0))</f>
        <v>0</v>
      </c>
      <c r="Z24" s="149">
        <f>IF('נוסח א'!Z33="5 תשובות נכונות",5,IF('נוסח א'!Z33="4 תשובות נכונות",4,IF('נוסח א'!Z33="3 תשובות נכונות",3,IF('נוסח א'!Z33="2 תשובות נכונות",2,IF('נוסח א'!Z33="תשובה נכונה 1",1,0)))))</f>
        <v>0</v>
      </c>
      <c r="AA24" s="111">
        <f>IF('נוסח א'!AA33="נכון",2,0)</f>
        <v>0</v>
      </c>
      <c r="AB24" s="150">
        <f t="shared" si="2"/>
        <v>0</v>
      </c>
      <c r="AC24" s="111">
        <f>IF('נוסח א'!AC33="נכון",4,IF('נוסח א'!AC33="חלקי",3,0))</f>
        <v>0</v>
      </c>
      <c r="AD24" s="111">
        <f>IF('נוסח א'!AD33=1,3,0)</f>
        <v>0</v>
      </c>
      <c r="AE24" s="111">
        <f>IF('נוסח א'!AE33="נכון",4,0)</f>
        <v>0</v>
      </c>
      <c r="AF24" s="111">
        <f>IF('נוסח א'!AF33="צוינו 3 מרכיבים",3,IF('נוסח א'!AF33="צוינו 2 מרכיבים",2,IF('נוסח א'!AF33="צוין מרכיב 1",1,0)))</f>
        <v>0</v>
      </c>
      <c r="AG24" s="111">
        <f>IF('נוסח א'!AG33="נכון",4,IF('נוסח א'!AG33="חלקי",2,0))</f>
        <v>0</v>
      </c>
      <c r="AH24" s="111">
        <f>IF('נוסח א'!AH33="נכון",2,IF('נוסח א'!AH33="חלקי",1,0))</f>
        <v>0</v>
      </c>
      <c r="AI24" s="111">
        <f>IF('נוסח א'!AI33=2,2,0)</f>
        <v>0</v>
      </c>
      <c r="AJ24" s="111">
        <f>IF('נוסח א'!AJ33="2 תשובות נכונות",2,IF('נוסח א'!AJ33="תשובה נכונה 1",1,0))</f>
        <v>0</v>
      </c>
      <c r="AK24" s="111">
        <f>IF('נוסח א'!AK33=1,2,0)</f>
        <v>0</v>
      </c>
      <c r="AL24" s="111">
        <f>IF('נוסח א'!AL33="נכון",4,IF('נוסח א'!AL33="חלקי",3,0))</f>
        <v>0</v>
      </c>
      <c r="AM24" s="111">
        <f>IF('נוסח א'!AM33="נכון",3,0)</f>
        <v>0</v>
      </c>
      <c r="AN24" s="111">
        <f>IF('נוסח א'!AN33=2,3,0)</f>
        <v>0</v>
      </c>
      <c r="AO24" s="176">
        <f>IF('נוסח א'!AO33="נכון",4,IF('נוסח א'!AO33="חלקי",2,0))</f>
        <v>0</v>
      </c>
      <c r="AP24" s="119">
        <f t="shared" si="3"/>
        <v>0</v>
      </c>
      <c r="AQ24" s="131">
        <f t="shared" si="4"/>
        <v>0</v>
      </c>
      <c r="AR24" s="131">
        <f t="shared" si="5"/>
        <v>0</v>
      </c>
      <c r="AS24" s="146">
        <f>'נוסח א'!AQ33</f>
        <v>0</v>
      </c>
      <c r="AT24" s="87">
        <f t="shared" si="6"/>
        <v>0</v>
      </c>
      <c r="BB24"/>
      <c r="BC24"/>
      <c r="BD24"/>
      <c r="BE24"/>
      <c r="BF24"/>
    </row>
    <row r="25" spans="1:58" x14ac:dyDescent="0.2">
      <c r="A25" s="10">
        <v>17</v>
      </c>
      <c r="B25" s="110">
        <f>'נוסח א'!B34</f>
        <v>0</v>
      </c>
      <c r="C25" s="111">
        <f>IF('נוסח א'!C34=2,2,0)</f>
        <v>0</v>
      </c>
      <c r="D25" s="111">
        <f>IF('נוסח א'!D34=4,2,0)</f>
        <v>0</v>
      </c>
      <c r="E25" s="111">
        <f>IF('נוסח א'!E34="נכון",2,0)</f>
        <v>0</v>
      </c>
      <c r="F25" s="111">
        <f>IF('נוסח א'!F34="נכון",2,0)</f>
        <v>0</v>
      </c>
      <c r="G25" s="111">
        <f>IF('נוסח א'!G34="נכון",2,0)</f>
        <v>0</v>
      </c>
      <c r="H25" s="111">
        <f>IF('נוסח א'!H34="ג",2,0)</f>
        <v>0</v>
      </c>
      <c r="I25" s="111">
        <f>IF('נוסח א'!I34="נכון",2,0)</f>
        <v>0</v>
      </c>
      <c r="J25" s="111">
        <f>IF('נוסח א'!J34="קטנה מ-",2,0)</f>
        <v>0</v>
      </c>
      <c r="K25" s="176">
        <f>IF('נוסח א'!K34=1,2,0)</f>
        <v>0</v>
      </c>
      <c r="L25" s="176">
        <f>IF('נוסח א'!L34="2 מסקנות נכונות",4,IF('נוסח א'!L34="מסקנה נכונה 1",2,0))</f>
        <v>0</v>
      </c>
      <c r="M25" s="119">
        <f t="shared" si="0"/>
        <v>0</v>
      </c>
      <c r="N25" s="111">
        <f>IF('נוסח א'!N34="נכון",3,IF('נוסח א'!N34="חלקי",2,0))</f>
        <v>0</v>
      </c>
      <c r="O25" s="111">
        <f>IF('נוסח א'!O34="4 תשובות נכונות",4,IF('נוסח א'!O34="3 תשובות נכונות",3,IF('נוסח א'!O34="2 תשובות נכונות",2,IF('נוסח א'!O34="תשובה נכונה 1",1,0))))</f>
        <v>0</v>
      </c>
      <c r="P25" s="111">
        <f>IF('נוסח א'!P34="צוינו 2 מרכיבים",3,IF('נוסח א'!P34="צוין מרכיב 1",2,0))</f>
        <v>0</v>
      </c>
      <c r="Q25" s="111">
        <f>IF('נוסח א'!Q34="ד",2,0)</f>
        <v>0</v>
      </c>
      <c r="R25" s="111">
        <f>IF('נוסח א'!R34="נכון",3,IF('נוסח א'!R34="רק הסבר ביולוגי נכון",2,IF('נוסח א'!R34="רק ציון נתונים נכונים",1,0)))</f>
        <v>0</v>
      </c>
      <c r="S25" s="111">
        <f>IF('נוסח א'!S34=4,2,0)</f>
        <v>0</v>
      </c>
      <c r="T25" s="111">
        <f>IF('נוסח א'!T34="צוינו 2 מרכיבים",3,IF('נוסח א'!T34="צוין מרכיב 1",2,0))</f>
        <v>0</v>
      </c>
      <c r="U25" s="111">
        <f>IF('נוסח א'!U34="צוינו 2 מרכיבים",3,IF('נוסח א'!U34="צוין מרכיב 1",2,0))</f>
        <v>0</v>
      </c>
      <c r="V25" s="150">
        <f t="shared" si="1"/>
        <v>0</v>
      </c>
      <c r="W25" s="111">
        <f>IF('נוסח א'!W34=4,2,0)</f>
        <v>0</v>
      </c>
      <c r="X25" s="111">
        <f>IF('נוסח א'!X34="נכון",4,IF('נוסח א'!X34="חלקי - 3 נקודות",3,IF('נוסח א'!X34="חלקי - 2 נקודות",2,IF('נוסח א'!X34="חלקי - נקודה 1",1,0))))</f>
        <v>0</v>
      </c>
      <c r="Y25" s="149">
        <f>IF('נוסח א'!Y34="2 השלמות נכונות",2,IF('נוסח א'!Y34="השלמה נכונה אחת",1,0))</f>
        <v>0</v>
      </c>
      <c r="Z25" s="149">
        <f>IF('נוסח א'!Z34="5 תשובות נכונות",5,IF('נוסח א'!Z34="4 תשובות נכונות",4,IF('נוסח א'!Z34="3 תשובות נכונות",3,IF('נוסח א'!Z34="2 תשובות נכונות",2,IF('נוסח א'!Z34="תשובה נכונה 1",1,0)))))</f>
        <v>0</v>
      </c>
      <c r="AA25" s="111">
        <f>IF('נוסח א'!AA34="נכון",2,0)</f>
        <v>0</v>
      </c>
      <c r="AB25" s="150">
        <f t="shared" si="2"/>
        <v>0</v>
      </c>
      <c r="AC25" s="111">
        <f>IF('נוסח א'!AC34="נכון",4,IF('נוסח א'!AC34="חלקי",3,0))</f>
        <v>0</v>
      </c>
      <c r="AD25" s="111">
        <f>IF('נוסח א'!AD34=1,3,0)</f>
        <v>0</v>
      </c>
      <c r="AE25" s="111">
        <f>IF('נוסח א'!AE34="נכון",4,0)</f>
        <v>0</v>
      </c>
      <c r="AF25" s="111">
        <f>IF('נוסח א'!AF34="צוינו 3 מרכיבים",3,IF('נוסח א'!AF34="צוינו 2 מרכיבים",2,IF('נוסח א'!AF34="צוין מרכיב 1",1,0)))</f>
        <v>0</v>
      </c>
      <c r="AG25" s="111">
        <f>IF('נוסח א'!AG34="נכון",4,IF('נוסח א'!AG34="חלקי",2,0))</f>
        <v>0</v>
      </c>
      <c r="AH25" s="111">
        <f>IF('נוסח א'!AH34="נכון",2,IF('נוסח א'!AH34="חלקי",1,0))</f>
        <v>0</v>
      </c>
      <c r="AI25" s="111">
        <f>IF('נוסח א'!AI34=2,2,0)</f>
        <v>0</v>
      </c>
      <c r="AJ25" s="111">
        <f>IF('נוסח א'!AJ34="2 תשובות נכונות",2,IF('נוסח א'!AJ34="תשובה נכונה 1",1,0))</f>
        <v>0</v>
      </c>
      <c r="AK25" s="111">
        <f>IF('נוסח א'!AK34=1,2,0)</f>
        <v>0</v>
      </c>
      <c r="AL25" s="111">
        <f>IF('נוסח א'!AL34="נכון",4,IF('נוסח א'!AL34="חלקי",3,0))</f>
        <v>0</v>
      </c>
      <c r="AM25" s="111">
        <f>IF('נוסח א'!AM34="נכון",3,0)</f>
        <v>0</v>
      </c>
      <c r="AN25" s="111">
        <f>IF('נוסח א'!AN34=2,3,0)</f>
        <v>0</v>
      </c>
      <c r="AO25" s="176">
        <f>IF('נוסח א'!AO34="נכון",4,IF('נוסח א'!AO34="חלקי",2,0))</f>
        <v>0</v>
      </c>
      <c r="AP25" s="119">
        <f t="shared" si="3"/>
        <v>0</v>
      </c>
      <c r="AQ25" s="131">
        <f t="shared" si="4"/>
        <v>0</v>
      </c>
      <c r="AR25" s="131">
        <f t="shared" si="5"/>
        <v>0</v>
      </c>
      <c r="AS25" s="146">
        <f>'נוסח א'!AQ34</f>
        <v>0</v>
      </c>
      <c r="AT25" s="87">
        <f t="shared" si="6"/>
        <v>0</v>
      </c>
      <c r="BB25"/>
      <c r="BC25"/>
      <c r="BD25"/>
      <c r="BE25"/>
      <c r="BF25"/>
    </row>
    <row r="26" spans="1:58" x14ac:dyDescent="0.2">
      <c r="A26" s="10">
        <v>18</v>
      </c>
      <c r="B26" s="110">
        <f>'נוסח א'!B35</f>
        <v>0</v>
      </c>
      <c r="C26" s="111">
        <f>IF('נוסח א'!C35=2,2,0)</f>
        <v>0</v>
      </c>
      <c r="D26" s="111">
        <f>IF('נוסח א'!D35=4,2,0)</f>
        <v>0</v>
      </c>
      <c r="E26" s="111">
        <f>IF('נוסח א'!E35="נכון",2,0)</f>
        <v>0</v>
      </c>
      <c r="F26" s="111">
        <f>IF('נוסח א'!F35="נכון",2,0)</f>
        <v>0</v>
      </c>
      <c r="G26" s="111">
        <f>IF('נוסח א'!G35="נכון",2,0)</f>
        <v>0</v>
      </c>
      <c r="H26" s="111">
        <f>IF('נוסח א'!H35="ג",2,0)</f>
        <v>0</v>
      </c>
      <c r="I26" s="111">
        <f>IF('נוסח א'!I35="נכון",2,0)</f>
        <v>0</v>
      </c>
      <c r="J26" s="111">
        <f>IF('נוסח א'!J35="קטנה מ-",2,0)</f>
        <v>0</v>
      </c>
      <c r="K26" s="176">
        <f>IF('נוסח א'!K35=1,2,0)</f>
        <v>0</v>
      </c>
      <c r="L26" s="176">
        <f>IF('נוסח א'!L35="2 מסקנות נכונות",4,IF('נוסח א'!L35="מסקנה נכונה 1",2,0))</f>
        <v>0</v>
      </c>
      <c r="M26" s="119">
        <f t="shared" si="0"/>
        <v>0</v>
      </c>
      <c r="N26" s="111">
        <f>IF('נוסח א'!N35="נכון",3,IF('נוסח א'!N35="חלקי",2,0))</f>
        <v>0</v>
      </c>
      <c r="O26" s="111">
        <f>IF('נוסח א'!O35="4 תשובות נכונות",4,IF('נוסח א'!O35="3 תשובות נכונות",3,IF('נוסח א'!O35="2 תשובות נכונות",2,IF('נוסח א'!O35="תשובה נכונה 1",1,0))))</f>
        <v>0</v>
      </c>
      <c r="P26" s="111">
        <f>IF('נוסח א'!P35="צוינו 2 מרכיבים",3,IF('נוסח א'!P35="צוין מרכיב 1",2,0))</f>
        <v>0</v>
      </c>
      <c r="Q26" s="111">
        <f>IF('נוסח א'!Q35="ד",2,0)</f>
        <v>0</v>
      </c>
      <c r="R26" s="111">
        <f>IF('נוסח א'!R35="נכון",3,IF('נוסח א'!R35="רק הסבר ביולוגי נכון",2,IF('נוסח א'!R35="רק ציון נתונים נכונים",1,0)))</f>
        <v>0</v>
      </c>
      <c r="S26" s="111">
        <f>IF('נוסח א'!S35=4,2,0)</f>
        <v>0</v>
      </c>
      <c r="T26" s="111">
        <f>IF('נוסח א'!T35="צוינו 2 מרכיבים",3,IF('נוסח א'!T35="צוין מרכיב 1",2,0))</f>
        <v>0</v>
      </c>
      <c r="U26" s="111">
        <f>IF('נוסח א'!U35="צוינו 2 מרכיבים",3,IF('נוסח א'!U35="צוין מרכיב 1",2,0))</f>
        <v>0</v>
      </c>
      <c r="V26" s="150">
        <f t="shared" si="1"/>
        <v>0</v>
      </c>
      <c r="W26" s="111">
        <f>IF('נוסח א'!W35=4,2,0)</f>
        <v>0</v>
      </c>
      <c r="X26" s="111">
        <f>IF('נוסח א'!X35="נכון",4,IF('נוסח א'!X35="חלקי - 3 נקודות",3,IF('נוסח א'!X35="חלקי - 2 נקודות",2,IF('נוסח א'!X35="חלקי - נקודה 1",1,0))))</f>
        <v>0</v>
      </c>
      <c r="Y26" s="149">
        <f>IF('נוסח א'!Y35="2 השלמות נכונות",2,IF('נוסח א'!Y35="השלמה נכונה אחת",1,0))</f>
        <v>0</v>
      </c>
      <c r="Z26" s="149">
        <f>IF('נוסח א'!Z35="5 תשובות נכונות",5,IF('נוסח א'!Z35="4 תשובות נכונות",4,IF('נוסח א'!Z35="3 תשובות נכונות",3,IF('נוסח א'!Z35="2 תשובות נכונות",2,IF('נוסח א'!Z35="תשובה נכונה 1",1,0)))))</f>
        <v>0</v>
      </c>
      <c r="AA26" s="111">
        <f>IF('נוסח א'!AA35="נכון",2,0)</f>
        <v>0</v>
      </c>
      <c r="AB26" s="150">
        <f t="shared" si="2"/>
        <v>0</v>
      </c>
      <c r="AC26" s="111">
        <f>IF('נוסח א'!AC35="נכון",4,IF('נוסח א'!AC35="חלקי",3,0))</f>
        <v>0</v>
      </c>
      <c r="AD26" s="111">
        <f>IF('נוסח א'!AD35=1,3,0)</f>
        <v>0</v>
      </c>
      <c r="AE26" s="111">
        <f>IF('נוסח א'!AE35="נכון",4,0)</f>
        <v>0</v>
      </c>
      <c r="AF26" s="111">
        <f>IF('נוסח א'!AF35="צוינו 3 מרכיבים",3,IF('נוסח א'!AF35="צוינו 2 מרכיבים",2,IF('נוסח א'!AF35="צוין מרכיב 1",1,0)))</f>
        <v>0</v>
      </c>
      <c r="AG26" s="111">
        <f>IF('נוסח א'!AG35="נכון",4,IF('נוסח א'!AG35="חלקי",2,0))</f>
        <v>0</v>
      </c>
      <c r="AH26" s="111">
        <f>IF('נוסח א'!AH35="נכון",2,IF('נוסח א'!AH35="חלקי",1,0))</f>
        <v>0</v>
      </c>
      <c r="AI26" s="111">
        <f>IF('נוסח א'!AI35=2,2,0)</f>
        <v>0</v>
      </c>
      <c r="AJ26" s="111">
        <f>IF('נוסח א'!AJ35="2 תשובות נכונות",2,IF('נוסח א'!AJ35="תשובה נכונה 1",1,0))</f>
        <v>0</v>
      </c>
      <c r="AK26" s="111">
        <f>IF('נוסח א'!AK35=1,2,0)</f>
        <v>0</v>
      </c>
      <c r="AL26" s="111">
        <f>IF('נוסח א'!AL35="נכון",4,IF('נוסח א'!AL35="חלקי",3,0))</f>
        <v>0</v>
      </c>
      <c r="AM26" s="111">
        <f>IF('נוסח א'!AM35="נכון",3,0)</f>
        <v>0</v>
      </c>
      <c r="AN26" s="111">
        <f>IF('נוסח א'!AN35=2,3,0)</f>
        <v>0</v>
      </c>
      <c r="AO26" s="176">
        <f>IF('נוסח א'!AO35="נכון",4,IF('נוסח א'!AO35="חלקי",2,0))</f>
        <v>0</v>
      </c>
      <c r="AP26" s="119">
        <f t="shared" si="3"/>
        <v>0</v>
      </c>
      <c r="AQ26" s="131">
        <f t="shared" si="4"/>
        <v>0</v>
      </c>
      <c r="AR26" s="131">
        <f t="shared" si="5"/>
        <v>0</v>
      </c>
      <c r="AS26" s="146">
        <f>'נוסח א'!AQ35</f>
        <v>0</v>
      </c>
      <c r="AT26" s="87">
        <f t="shared" si="6"/>
        <v>0</v>
      </c>
      <c r="BB26"/>
      <c r="BC26"/>
      <c r="BD26"/>
      <c r="BE26"/>
      <c r="BF26"/>
    </row>
    <row r="27" spans="1:58" x14ac:dyDescent="0.2">
      <c r="A27" s="10">
        <v>19</v>
      </c>
      <c r="B27" s="110">
        <f>'נוסח א'!B36</f>
        <v>0</v>
      </c>
      <c r="C27" s="111">
        <f>IF('נוסח א'!C36=2,2,0)</f>
        <v>0</v>
      </c>
      <c r="D27" s="111">
        <f>IF('נוסח א'!D36=4,2,0)</f>
        <v>0</v>
      </c>
      <c r="E27" s="111">
        <f>IF('נוסח א'!E36="נכון",2,0)</f>
        <v>0</v>
      </c>
      <c r="F27" s="111">
        <f>IF('נוסח א'!F36="נכון",2,0)</f>
        <v>0</v>
      </c>
      <c r="G27" s="111">
        <f>IF('נוסח א'!G36="נכון",2,0)</f>
        <v>0</v>
      </c>
      <c r="H27" s="111">
        <f>IF('נוסח א'!H36="ג",2,0)</f>
        <v>0</v>
      </c>
      <c r="I27" s="111">
        <f>IF('נוסח א'!I36="נכון",2,0)</f>
        <v>0</v>
      </c>
      <c r="J27" s="111">
        <f>IF('נוסח א'!J36="קטנה מ-",2,0)</f>
        <v>0</v>
      </c>
      <c r="K27" s="176">
        <f>IF('נוסח א'!K36=1,2,0)</f>
        <v>0</v>
      </c>
      <c r="L27" s="176">
        <f>IF('נוסח א'!L36="2 מסקנות נכונות",4,IF('נוסח א'!L36="מסקנה נכונה 1",2,0))</f>
        <v>0</v>
      </c>
      <c r="M27" s="119">
        <f t="shared" si="0"/>
        <v>0</v>
      </c>
      <c r="N27" s="111">
        <f>IF('נוסח א'!N36="נכון",3,IF('נוסח א'!N36="חלקי",2,0))</f>
        <v>0</v>
      </c>
      <c r="O27" s="111">
        <f>IF('נוסח א'!O36="4 תשובות נכונות",4,IF('נוסח א'!O36="3 תשובות נכונות",3,IF('נוסח א'!O36="2 תשובות נכונות",2,IF('נוסח א'!O36="תשובה נכונה 1",1,0))))</f>
        <v>0</v>
      </c>
      <c r="P27" s="111">
        <f>IF('נוסח א'!P36="צוינו 2 מרכיבים",3,IF('נוסח א'!P36="צוין מרכיב 1",2,0))</f>
        <v>0</v>
      </c>
      <c r="Q27" s="111">
        <f>IF('נוסח א'!Q36="ד",2,0)</f>
        <v>0</v>
      </c>
      <c r="R27" s="111">
        <f>IF('נוסח א'!R36="נכון",3,IF('נוסח א'!R36="רק הסבר ביולוגי נכון",2,IF('נוסח א'!R36="רק ציון נתונים נכונים",1,0)))</f>
        <v>0</v>
      </c>
      <c r="S27" s="111">
        <f>IF('נוסח א'!S36=4,2,0)</f>
        <v>0</v>
      </c>
      <c r="T27" s="111">
        <f>IF('נוסח א'!T36="צוינו 2 מרכיבים",3,IF('נוסח א'!T36="צוין מרכיב 1",2,0))</f>
        <v>0</v>
      </c>
      <c r="U27" s="111">
        <f>IF('נוסח א'!U36="צוינו 2 מרכיבים",3,IF('נוסח א'!U36="צוין מרכיב 1",2,0))</f>
        <v>0</v>
      </c>
      <c r="V27" s="150">
        <f t="shared" si="1"/>
        <v>0</v>
      </c>
      <c r="W27" s="111">
        <f>IF('נוסח א'!W36=4,2,0)</f>
        <v>0</v>
      </c>
      <c r="X27" s="111">
        <f>IF('נוסח א'!X36="נכון",4,IF('נוסח א'!X36="חלקי - 3 נקודות",3,IF('נוסח א'!X36="חלקי - 2 נקודות",2,IF('נוסח א'!X36="חלקי - נקודה 1",1,0))))</f>
        <v>0</v>
      </c>
      <c r="Y27" s="149">
        <f>IF('נוסח א'!Y36="2 השלמות נכונות",2,IF('נוסח א'!Y36="השלמה נכונה אחת",1,0))</f>
        <v>0</v>
      </c>
      <c r="Z27" s="149">
        <f>IF('נוסח א'!Z36="5 תשובות נכונות",5,IF('נוסח א'!Z36="4 תשובות נכונות",4,IF('נוסח א'!Z36="3 תשובות נכונות",3,IF('נוסח א'!Z36="2 תשובות נכונות",2,IF('נוסח א'!Z36="תשובה נכונה 1",1,0)))))</f>
        <v>0</v>
      </c>
      <c r="AA27" s="111">
        <f>IF('נוסח א'!AA36="נכון",2,0)</f>
        <v>0</v>
      </c>
      <c r="AB27" s="150">
        <f t="shared" si="2"/>
        <v>0</v>
      </c>
      <c r="AC27" s="111">
        <f>IF('נוסח א'!AC36="נכון",4,IF('נוסח א'!AC36="חלקי",3,0))</f>
        <v>0</v>
      </c>
      <c r="AD27" s="111">
        <f>IF('נוסח א'!AD36=1,3,0)</f>
        <v>0</v>
      </c>
      <c r="AE27" s="111">
        <f>IF('נוסח א'!AE36="נכון",4,0)</f>
        <v>0</v>
      </c>
      <c r="AF27" s="111">
        <f>IF('נוסח א'!AF36="צוינו 3 מרכיבים",3,IF('נוסח א'!AF36="צוינו 2 מרכיבים",2,IF('נוסח א'!AF36="צוין מרכיב 1",1,0)))</f>
        <v>0</v>
      </c>
      <c r="AG27" s="111">
        <f>IF('נוסח א'!AG36="נכון",4,IF('נוסח א'!AG36="חלקי",2,0))</f>
        <v>0</v>
      </c>
      <c r="AH27" s="111">
        <f>IF('נוסח א'!AH36="נכון",2,IF('נוסח א'!AH36="חלקי",1,0))</f>
        <v>0</v>
      </c>
      <c r="AI27" s="111">
        <f>IF('נוסח א'!AI36=2,2,0)</f>
        <v>0</v>
      </c>
      <c r="AJ27" s="111">
        <f>IF('נוסח א'!AJ36="2 תשובות נכונות",2,IF('נוסח א'!AJ36="תשובה נכונה 1",1,0))</f>
        <v>0</v>
      </c>
      <c r="AK27" s="111">
        <f>IF('נוסח א'!AK36=1,2,0)</f>
        <v>0</v>
      </c>
      <c r="AL27" s="111">
        <f>IF('נוסח א'!AL36="נכון",4,IF('נוסח א'!AL36="חלקי",3,0))</f>
        <v>0</v>
      </c>
      <c r="AM27" s="111">
        <f>IF('נוסח א'!AM36="נכון",3,0)</f>
        <v>0</v>
      </c>
      <c r="AN27" s="111">
        <f>IF('נוסח א'!AN36=2,3,0)</f>
        <v>0</v>
      </c>
      <c r="AO27" s="176">
        <f>IF('נוסח א'!AO36="נכון",4,IF('נוסח א'!AO36="חלקי",2,0))</f>
        <v>0</v>
      </c>
      <c r="AP27" s="119">
        <f t="shared" si="3"/>
        <v>0</v>
      </c>
      <c r="AQ27" s="131">
        <f t="shared" si="4"/>
        <v>0</v>
      </c>
      <c r="AR27" s="131">
        <f t="shared" si="5"/>
        <v>0</v>
      </c>
      <c r="AS27" s="146">
        <f>'נוסח א'!AQ36</f>
        <v>0</v>
      </c>
      <c r="AT27" s="87">
        <f t="shared" si="6"/>
        <v>0</v>
      </c>
      <c r="BB27"/>
      <c r="BC27"/>
      <c r="BD27"/>
      <c r="BE27"/>
      <c r="BF27"/>
    </row>
    <row r="28" spans="1:58" x14ac:dyDescent="0.2">
      <c r="A28" s="10">
        <v>20</v>
      </c>
      <c r="B28" s="110">
        <f>'נוסח א'!B37</f>
        <v>0</v>
      </c>
      <c r="C28" s="111">
        <f>IF('נוסח א'!C37=2,2,0)</f>
        <v>0</v>
      </c>
      <c r="D28" s="111">
        <f>IF('נוסח א'!D37=4,2,0)</f>
        <v>0</v>
      </c>
      <c r="E28" s="111">
        <f>IF('נוסח א'!E37="נכון",2,0)</f>
        <v>0</v>
      </c>
      <c r="F28" s="111">
        <f>IF('נוסח א'!F37="נכון",2,0)</f>
        <v>0</v>
      </c>
      <c r="G28" s="111">
        <f>IF('נוסח א'!G37="נכון",2,0)</f>
        <v>0</v>
      </c>
      <c r="H28" s="111">
        <f>IF('נוסח א'!H37="ג",2,0)</f>
        <v>0</v>
      </c>
      <c r="I28" s="111">
        <f>IF('נוסח א'!I37="נכון",2,0)</f>
        <v>0</v>
      </c>
      <c r="J28" s="111">
        <f>IF('נוסח א'!J37="קטנה מ-",2,0)</f>
        <v>0</v>
      </c>
      <c r="K28" s="176">
        <f>IF('נוסח א'!K37=1,2,0)</f>
        <v>0</v>
      </c>
      <c r="L28" s="176">
        <f>IF('נוסח א'!L37="2 מסקנות נכונות",4,IF('נוסח א'!L37="מסקנה נכונה 1",2,0))</f>
        <v>0</v>
      </c>
      <c r="M28" s="119">
        <f t="shared" si="0"/>
        <v>0</v>
      </c>
      <c r="N28" s="111">
        <f>IF('נוסח א'!N37="נכון",3,IF('נוסח א'!N37="חלקי",2,0))</f>
        <v>0</v>
      </c>
      <c r="O28" s="111">
        <f>IF('נוסח א'!O37="4 תשובות נכונות",4,IF('נוסח א'!O37="3 תשובות נכונות",3,IF('נוסח א'!O37="2 תשובות נכונות",2,IF('נוסח א'!O37="תשובה נכונה 1",1,0))))</f>
        <v>0</v>
      </c>
      <c r="P28" s="111">
        <f>IF('נוסח א'!P37="צוינו 2 מרכיבים",3,IF('נוסח א'!P37="צוין מרכיב 1",2,0))</f>
        <v>0</v>
      </c>
      <c r="Q28" s="111">
        <f>IF('נוסח א'!Q37="ד",2,0)</f>
        <v>0</v>
      </c>
      <c r="R28" s="111">
        <f>IF('נוסח א'!R37="נכון",3,IF('נוסח א'!R37="רק הסבר ביולוגי נכון",2,IF('נוסח א'!R37="רק ציון נתונים נכונים",1,0)))</f>
        <v>0</v>
      </c>
      <c r="S28" s="111">
        <f>IF('נוסח א'!S37=4,2,0)</f>
        <v>0</v>
      </c>
      <c r="T28" s="111">
        <f>IF('נוסח א'!T37="צוינו 2 מרכיבים",3,IF('נוסח א'!T37="צוין מרכיב 1",2,0))</f>
        <v>0</v>
      </c>
      <c r="U28" s="111">
        <f>IF('נוסח א'!U37="צוינו 2 מרכיבים",3,IF('נוסח א'!U37="צוין מרכיב 1",2,0))</f>
        <v>0</v>
      </c>
      <c r="V28" s="150">
        <f t="shared" si="1"/>
        <v>0</v>
      </c>
      <c r="W28" s="111">
        <f>IF('נוסח א'!W37=4,2,0)</f>
        <v>0</v>
      </c>
      <c r="X28" s="111">
        <f>IF('נוסח א'!X37="נכון",4,IF('נוסח א'!X37="חלקי - 3 נקודות",3,IF('נוסח א'!X37="חלקי - 2 נקודות",2,IF('נוסח א'!X37="חלקי - נקודה 1",1,0))))</f>
        <v>0</v>
      </c>
      <c r="Y28" s="149">
        <f>IF('נוסח א'!Y37="2 השלמות נכונות",2,IF('נוסח א'!Y37="השלמה נכונה אחת",1,0))</f>
        <v>0</v>
      </c>
      <c r="Z28" s="149">
        <f>IF('נוסח א'!Z37="5 תשובות נכונות",5,IF('נוסח א'!Z37="4 תשובות נכונות",4,IF('נוסח א'!Z37="3 תשובות נכונות",3,IF('נוסח א'!Z37="2 תשובות נכונות",2,IF('נוסח א'!Z37="תשובה נכונה 1",1,0)))))</f>
        <v>0</v>
      </c>
      <c r="AA28" s="111">
        <f>IF('נוסח א'!AA37="נכון",2,0)</f>
        <v>0</v>
      </c>
      <c r="AB28" s="150">
        <f t="shared" si="2"/>
        <v>0</v>
      </c>
      <c r="AC28" s="111">
        <f>IF('נוסח א'!AC37="נכון",4,IF('נוסח א'!AC37="חלקי",3,0))</f>
        <v>0</v>
      </c>
      <c r="AD28" s="111">
        <f>IF('נוסח א'!AD37=1,3,0)</f>
        <v>0</v>
      </c>
      <c r="AE28" s="111">
        <f>IF('נוסח א'!AE37="נכון",4,0)</f>
        <v>0</v>
      </c>
      <c r="AF28" s="111">
        <f>IF('נוסח א'!AF37="צוינו 3 מרכיבים",3,IF('נוסח א'!AF37="צוינו 2 מרכיבים",2,IF('נוסח א'!AF37="צוין מרכיב 1",1,0)))</f>
        <v>0</v>
      </c>
      <c r="AG28" s="111">
        <f>IF('נוסח א'!AG37="נכון",4,IF('נוסח א'!AG37="חלקי",2,0))</f>
        <v>0</v>
      </c>
      <c r="AH28" s="111">
        <f>IF('נוסח א'!AH37="נכון",2,IF('נוסח א'!AH37="חלקי",1,0))</f>
        <v>0</v>
      </c>
      <c r="AI28" s="111">
        <f>IF('נוסח א'!AI37=2,2,0)</f>
        <v>0</v>
      </c>
      <c r="AJ28" s="111">
        <f>IF('נוסח א'!AJ37="2 תשובות נכונות",2,IF('נוסח א'!AJ37="תשובה נכונה 1",1,0))</f>
        <v>0</v>
      </c>
      <c r="AK28" s="111">
        <f>IF('נוסח א'!AK37=1,2,0)</f>
        <v>0</v>
      </c>
      <c r="AL28" s="111">
        <f>IF('נוסח א'!AL37="נכון",4,IF('נוסח א'!AL37="חלקי",3,0))</f>
        <v>0</v>
      </c>
      <c r="AM28" s="111">
        <f>IF('נוסח א'!AM37="נכון",3,0)</f>
        <v>0</v>
      </c>
      <c r="AN28" s="111">
        <f>IF('נוסח א'!AN37=2,3,0)</f>
        <v>0</v>
      </c>
      <c r="AO28" s="176">
        <f>IF('נוסח א'!AO37="נכון",4,IF('נוסח א'!AO37="חלקי",2,0))</f>
        <v>0</v>
      </c>
      <c r="AP28" s="119">
        <f t="shared" si="3"/>
        <v>0</v>
      </c>
      <c r="AQ28" s="131">
        <f t="shared" si="4"/>
        <v>0</v>
      </c>
      <c r="AR28" s="131">
        <f t="shared" si="5"/>
        <v>0</v>
      </c>
      <c r="AS28" s="146">
        <f>'נוסח א'!AQ37</f>
        <v>0</v>
      </c>
      <c r="AT28" s="87">
        <f t="shared" si="6"/>
        <v>0</v>
      </c>
      <c r="BB28"/>
      <c r="BC28"/>
      <c r="BD28"/>
      <c r="BE28"/>
      <c r="BF28"/>
    </row>
    <row r="29" spans="1:58" x14ac:dyDescent="0.2">
      <c r="A29" s="10">
        <v>21</v>
      </c>
      <c r="B29" s="110">
        <f>'נוסח א'!B38</f>
        <v>0</v>
      </c>
      <c r="C29" s="111">
        <f>IF('נוסח א'!C38=2,2,0)</f>
        <v>0</v>
      </c>
      <c r="D29" s="111">
        <f>IF('נוסח א'!D38=4,2,0)</f>
        <v>0</v>
      </c>
      <c r="E29" s="111">
        <f>IF('נוסח א'!E38="נכון",2,0)</f>
        <v>0</v>
      </c>
      <c r="F29" s="111">
        <f>IF('נוסח א'!F38="נכון",2,0)</f>
        <v>0</v>
      </c>
      <c r="G29" s="111">
        <f>IF('נוסח א'!G38="נכון",2,0)</f>
        <v>0</v>
      </c>
      <c r="H29" s="111">
        <f>IF('נוסח א'!H38="ג",2,0)</f>
        <v>0</v>
      </c>
      <c r="I29" s="111">
        <f>IF('נוסח א'!I38="נכון",2,0)</f>
        <v>0</v>
      </c>
      <c r="J29" s="111">
        <f>IF('נוסח א'!J38="קטנה מ-",2,0)</f>
        <v>0</v>
      </c>
      <c r="K29" s="176">
        <f>IF('נוסח א'!K38=1,2,0)</f>
        <v>0</v>
      </c>
      <c r="L29" s="176">
        <f>IF('נוסח א'!L38="2 מסקנות נכונות",4,IF('נוסח א'!L38="מסקנה נכונה 1",2,0))</f>
        <v>0</v>
      </c>
      <c r="M29" s="119">
        <f t="shared" si="0"/>
        <v>0</v>
      </c>
      <c r="N29" s="111">
        <f>IF('נוסח א'!N38="נכון",3,IF('נוסח א'!N38="חלקי",2,0))</f>
        <v>0</v>
      </c>
      <c r="O29" s="111">
        <f>IF('נוסח א'!O38="4 תשובות נכונות",4,IF('נוסח א'!O38="3 תשובות נכונות",3,IF('נוסח א'!O38="2 תשובות נכונות",2,IF('נוסח א'!O38="תשובה נכונה 1",1,0))))</f>
        <v>0</v>
      </c>
      <c r="P29" s="111">
        <f>IF('נוסח א'!P38="צוינו 2 מרכיבים",3,IF('נוסח א'!P38="צוין מרכיב 1",2,0))</f>
        <v>0</v>
      </c>
      <c r="Q29" s="111">
        <f>IF('נוסח א'!Q38="ד",2,0)</f>
        <v>0</v>
      </c>
      <c r="R29" s="111">
        <f>IF('נוסח א'!R38="נכון",3,IF('נוסח א'!R38="רק הסבר ביולוגי נכון",2,IF('נוסח א'!R38="רק ציון נתונים נכונים",1,0)))</f>
        <v>0</v>
      </c>
      <c r="S29" s="111">
        <f>IF('נוסח א'!S38=4,2,0)</f>
        <v>0</v>
      </c>
      <c r="T29" s="111">
        <f>IF('נוסח א'!T38="צוינו 2 מרכיבים",3,IF('נוסח א'!T38="צוין מרכיב 1",2,0))</f>
        <v>0</v>
      </c>
      <c r="U29" s="111">
        <f>IF('נוסח א'!U38="צוינו 2 מרכיבים",3,IF('נוסח א'!U38="צוין מרכיב 1",2,0))</f>
        <v>0</v>
      </c>
      <c r="V29" s="150">
        <f t="shared" si="1"/>
        <v>0</v>
      </c>
      <c r="W29" s="111">
        <f>IF('נוסח א'!W38=4,2,0)</f>
        <v>0</v>
      </c>
      <c r="X29" s="111">
        <f>IF('נוסח א'!X38="נכון",4,IF('נוסח א'!X38="חלקי - 3 נקודות",3,IF('נוסח א'!X38="חלקי - 2 נקודות",2,IF('נוסח א'!X38="חלקי - נקודה 1",1,0))))</f>
        <v>0</v>
      </c>
      <c r="Y29" s="149">
        <f>IF('נוסח א'!Y38="2 השלמות נכונות",2,IF('נוסח א'!Y38="השלמה נכונה אחת",1,0))</f>
        <v>0</v>
      </c>
      <c r="Z29" s="149">
        <f>IF('נוסח א'!Z38="5 תשובות נכונות",5,IF('נוסח א'!Z38="4 תשובות נכונות",4,IF('נוסח א'!Z38="3 תשובות נכונות",3,IF('נוסח א'!Z38="2 תשובות נכונות",2,IF('נוסח א'!Z38="תשובה נכונה 1",1,0)))))</f>
        <v>0</v>
      </c>
      <c r="AA29" s="111">
        <f>IF('נוסח א'!AA38="נכון",2,0)</f>
        <v>0</v>
      </c>
      <c r="AB29" s="150">
        <f t="shared" si="2"/>
        <v>0</v>
      </c>
      <c r="AC29" s="111">
        <f>IF('נוסח א'!AC38="נכון",4,IF('נוסח א'!AC38="חלקי",3,0))</f>
        <v>0</v>
      </c>
      <c r="AD29" s="111">
        <f>IF('נוסח א'!AD38=1,3,0)</f>
        <v>0</v>
      </c>
      <c r="AE29" s="111">
        <f>IF('נוסח א'!AE38="נכון",4,0)</f>
        <v>0</v>
      </c>
      <c r="AF29" s="111">
        <f>IF('נוסח א'!AF38="צוינו 3 מרכיבים",3,IF('נוסח א'!AF38="צוינו 2 מרכיבים",2,IF('נוסח א'!AF38="צוין מרכיב 1",1,0)))</f>
        <v>0</v>
      </c>
      <c r="AG29" s="111">
        <f>IF('נוסח א'!AG38="נכון",4,IF('נוסח א'!AG38="חלקי",2,0))</f>
        <v>0</v>
      </c>
      <c r="AH29" s="111">
        <f>IF('נוסח א'!AH38="נכון",2,IF('נוסח א'!AH38="חלקי",1,0))</f>
        <v>0</v>
      </c>
      <c r="AI29" s="111">
        <f>IF('נוסח א'!AI38=2,2,0)</f>
        <v>0</v>
      </c>
      <c r="AJ29" s="111">
        <f>IF('נוסח א'!AJ38="2 תשובות נכונות",2,IF('נוסח א'!AJ38="תשובה נכונה 1",1,0))</f>
        <v>0</v>
      </c>
      <c r="AK29" s="111">
        <f>IF('נוסח א'!AK38=1,2,0)</f>
        <v>0</v>
      </c>
      <c r="AL29" s="111">
        <f>IF('נוסח א'!AL38="נכון",4,IF('נוסח א'!AL38="חלקי",3,0))</f>
        <v>0</v>
      </c>
      <c r="AM29" s="111">
        <f>IF('נוסח א'!AM38="נכון",3,0)</f>
        <v>0</v>
      </c>
      <c r="AN29" s="111">
        <f>IF('נוסח א'!AN38=2,3,0)</f>
        <v>0</v>
      </c>
      <c r="AO29" s="176">
        <f>IF('נוסח א'!AO38="נכון",4,IF('נוסח א'!AO38="חלקי",2,0))</f>
        <v>0</v>
      </c>
      <c r="AP29" s="119">
        <f t="shared" si="3"/>
        <v>0</v>
      </c>
      <c r="AQ29" s="131">
        <f t="shared" si="4"/>
        <v>0</v>
      </c>
      <c r="AR29" s="131">
        <f t="shared" si="5"/>
        <v>0</v>
      </c>
      <c r="AS29" s="146">
        <f>'נוסח א'!AQ38</f>
        <v>0</v>
      </c>
      <c r="AT29" s="87">
        <f t="shared" si="6"/>
        <v>0</v>
      </c>
      <c r="BB29"/>
      <c r="BC29"/>
      <c r="BD29"/>
      <c r="BE29"/>
      <c r="BF29"/>
    </row>
    <row r="30" spans="1:58" x14ac:dyDescent="0.2">
      <c r="A30" s="10">
        <v>22</v>
      </c>
      <c r="B30" s="110">
        <f>'נוסח א'!B39</f>
        <v>0</v>
      </c>
      <c r="C30" s="111">
        <f>IF('נוסח א'!C39=2,2,0)</f>
        <v>0</v>
      </c>
      <c r="D30" s="111">
        <f>IF('נוסח א'!D39=4,2,0)</f>
        <v>0</v>
      </c>
      <c r="E30" s="111">
        <f>IF('נוסח א'!E39="נכון",2,0)</f>
        <v>0</v>
      </c>
      <c r="F30" s="111">
        <f>IF('נוסח א'!F39="נכון",2,0)</f>
        <v>0</v>
      </c>
      <c r="G30" s="111">
        <f>IF('נוסח א'!G39="נכון",2,0)</f>
        <v>0</v>
      </c>
      <c r="H30" s="111">
        <f>IF('נוסח א'!H39="ג",2,0)</f>
        <v>0</v>
      </c>
      <c r="I30" s="111">
        <f>IF('נוסח א'!I39="נכון",2,0)</f>
        <v>0</v>
      </c>
      <c r="J30" s="111">
        <f>IF('נוסח א'!J39="קטנה מ-",2,0)</f>
        <v>0</v>
      </c>
      <c r="K30" s="176">
        <f>IF('נוסח א'!K39=1,2,0)</f>
        <v>0</v>
      </c>
      <c r="L30" s="176">
        <f>IF('נוסח א'!L39="2 מסקנות נכונות",4,IF('נוסח א'!L39="מסקנה נכונה 1",2,0))</f>
        <v>0</v>
      </c>
      <c r="M30" s="119">
        <f t="shared" si="0"/>
        <v>0</v>
      </c>
      <c r="N30" s="111">
        <f>IF('נוסח א'!N39="נכון",3,IF('נוסח א'!N39="חלקי",2,0))</f>
        <v>0</v>
      </c>
      <c r="O30" s="111">
        <f>IF('נוסח א'!O39="4 תשובות נכונות",4,IF('נוסח א'!O39="3 תשובות נכונות",3,IF('נוסח א'!O39="2 תשובות נכונות",2,IF('נוסח א'!O39="תשובה נכונה 1",1,0))))</f>
        <v>0</v>
      </c>
      <c r="P30" s="111">
        <f>IF('נוסח א'!P39="צוינו 2 מרכיבים",3,IF('נוסח א'!P39="צוין מרכיב 1",2,0))</f>
        <v>0</v>
      </c>
      <c r="Q30" s="111">
        <f>IF('נוסח א'!Q39="ד",2,0)</f>
        <v>0</v>
      </c>
      <c r="R30" s="111">
        <f>IF('נוסח א'!R39="נכון",3,IF('נוסח א'!R39="רק הסבר ביולוגי נכון",2,IF('נוסח א'!R39="רק ציון נתונים נכונים",1,0)))</f>
        <v>0</v>
      </c>
      <c r="S30" s="111">
        <f>IF('נוסח א'!S39=4,2,0)</f>
        <v>0</v>
      </c>
      <c r="T30" s="111">
        <f>IF('נוסח א'!T39="צוינו 2 מרכיבים",3,IF('נוסח א'!T39="צוין מרכיב 1",2,0))</f>
        <v>0</v>
      </c>
      <c r="U30" s="111">
        <f>IF('נוסח א'!U39="צוינו 2 מרכיבים",3,IF('נוסח א'!U39="צוין מרכיב 1",2,0))</f>
        <v>0</v>
      </c>
      <c r="V30" s="150">
        <f t="shared" si="1"/>
        <v>0</v>
      </c>
      <c r="W30" s="111">
        <f>IF('נוסח א'!W39=4,2,0)</f>
        <v>0</v>
      </c>
      <c r="X30" s="111">
        <f>IF('נוסח א'!X39="נכון",4,IF('נוסח א'!X39="חלקי - 3 נקודות",3,IF('נוסח א'!X39="חלקי - 2 נקודות",2,IF('נוסח א'!X39="חלקי - נקודה 1",1,0))))</f>
        <v>0</v>
      </c>
      <c r="Y30" s="149">
        <f>IF('נוסח א'!Y39="2 השלמות נכונות",2,IF('נוסח א'!Y39="השלמה נכונה אחת",1,0))</f>
        <v>0</v>
      </c>
      <c r="Z30" s="149">
        <f>IF('נוסח א'!Z39="5 תשובות נכונות",5,IF('נוסח א'!Z39="4 תשובות נכונות",4,IF('נוסח א'!Z39="3 תשובות נכונות",3,IF('נוסח א'!Z39="2 תשובות נכונות",2,IF('נוסח א'!Z39="תשובה נכונה 1",1,0)))))</f>
        <v>0</v>
      </c>
      <c r="AA30" s="111">
        <f>IF('נוסח א'!AA39="נכון",2,0)</f>
        <v>0</v>
      </c>
      <c r="AB30" s="150">
        <f t="shared" si="2"/>
        <v>0</v>
      </c>
      <c r="AC30" s="111">
        <f>IF('נוסח א'!AC39="נכון",4,IF('נוסח א'!AC39="חלקי",3,0))</f>
        <v>0</v>
      </c>
      <c r="AD30" s="111">
        <f>IF('נוסח א'!AD39=1,3,0)</f>
        <v>0</v>
      </c>
      <c r="AE30" s="111">
        <f>IF('נוסח א'!AE39="נכון",4,0)</f>
        <v>0</v>
      </c>
      <c r="AF30" s="111">
        <f>IF('נוסח א'!AF39="צוינו 3 מרכיבים",3,IF('נוסח א'!AF39="צוינו 2 מרכיבים",2,IF('נוסח א'!AF39="צוין מרכיב 1",1,0)))</f>
        <v>0</v>
      </c>
      <c r="AG30" s="111">
        <f>IF('נוסח א'!AG39="נכון",4,IF('נוסח א'!AG39="חלקי",2,0))</f>
        <v>0</v>
      </c>
      <c r="AH30" s="111">
        <f>IF('נוסח א'!AH39="נכון",2,IF('נוסח א'!AH39="חלקי",1,0))</f>
        <v>0</v>
      </c>
      <c r="AI30" s="111">
        <f>IF('נוסח א'!AI39=2,2,0)</f>
        <v>0</v>
      </c>
      <c r="AJ30" s="111">
        <f>IF('נוסח א'!AJ39="2 תשובות נכונות",2,IF('נוסח א'!AJ39="תשובה נכונה 1",1,0))</f>
        <v>0</v>
      </c>
      <c r="AK30" s="111">
        <f>IF('נוסח א'!AK39=1,2,0)</f>
        <v>0</v>
      </c>
      <c r="AL30" s="111">
        <f>IF('נוסח א'!AL39="נכון",4,IF('נוסח א'!AL39="חלקי",3,0))</f>
        <v>0</v>
      </c>
      <c r="AM30" s="111">
        <f>IF('נוסח א'!AM39="נכון",3,0)</f>
        <v>0</v>
      </c>
      <c r="AN30" s="111">
        <f>IF('נוסח א'!AN39=2,3,0)</f>
        <v>0</v>
      </c>
      <c r="AO30" s="176">
        <f>IF('נוסח א'!AO39="נכון",4,IF('נוסח א'!AO39="חלקי",2,0))</f>
        <v>0</v>
      </c>
      <c r="AP30" s="119">
        <f t="shared" si="3"/>
        <v>0</v>
      </c>
      <c r="AQ30" s="131">
        <f t="shared" si="4"/>
        <v>0</v>
      </c>
      <c r="AR30" s="131">
        <f t="shared" si="5"/>
        <v>0</v>
      </c>
      <c r="AS30" s="146">
        <f>'נוסח א'!AQ39</f>
        <v>0</v>
      </c>
      <c r="AT30" s="87">
        <f t="shared" si="6"/>
        <v>0</v>
      </c>
      <c r="BB30"/>
      <c r="BC30"/>
      <c r="BD30"/>
      <c r="BE30"/>
      <c r="BF30"/>
    </row>
    <row r="31" spans="1:58" x14ac:dyDescent="0.2">
      <c r="A31" s="10">
        <v>23</v>
      </c>
      <c r="B31" s="110">
        <f>'נוסח א'!B40</f>
        <v>0</v>
      </c>
      <c r="C31" s="111">
        <f>IF('נוסח א'!C40=2,2,0)</f>
        <v>0</v>
      </c>
      <c r="D31" s="111">
        <f>IF('נוסח א'!D40=4,2,0)</f>
        <v>0</v>
      </c>
      <c r="E31" s="111">
        <f>IF('נוסח א'!E40="נכון",2,0)</f>
        <v>0</v>
      </c>
      <c r="F31" s="111">
        <f>IF('נוסח א'!F40="נכון",2,0)</f>
        <v>0</v>
      </c>
      <c r="G31" s="111">
        <f>IF('נוסח א'!G40="נכון",2,0)</f>
        <v>0</v>
      </c>
      <c r="H31" s="111">
        <f>IF('נוסח א'!H40="ג",2,0)</f>
        <v>0</v>
      </c>
      <c r="I31" s="111">
        <f>IF('נוסח א'!I40="נכון",2,0)</f>
        <v>0</v>
      </c>
      <c r="J31" s="111">
        <f>IF('נוסח א'!J40="קטנה מ-",2,0)</f>
        <v>0</v>
      </c>
      <c r="K31" s="176">
        <f>IF('נוסח א'!K40=1,2,0)</f>
        <v>0</v>
      </c>
      <c r="L31" s="176">
        <f>IF('נוסח א'!L40="2 מסקנות נכונות",4,IF('נוסח א'!L40="מסקנה נכונה 1",2,0))</f>
        <v>0</v>
      </c>
      <c r="M31" s="119">
        <f t="shared" si="0"/>
        <v>0</v>
      </c>
      <c r="N31" s="111">
        <f>IF('נוסח א'!N40="נכון",3,IF('נוסח א'!N40="חלקי",2,0))</f>
        <v>0</v>
      </c>
      <c r="O31" s="111">
        <f>IF('נוסח א'!O40="4 תשובות נכונות",4,IF('נוסח א'!O40="3 תשובות נכונות",3,IF('נוסח א'!O40="2 תשובות נכונות",2,IF('נוסח א'!O40="תשובה נכונה 1",1,0))))</f>
        <v>0</v>
      </c>
      <c r="P31" s="111">
        <f>IF('נוסח א'!P40="צוינו 2 מרכיבים",3,IF('נוסח א'!P40="צוין מרכיב 1",2,0))</f>
        <v>0</v>
      </c>
      <c r="Q31" s="111">
        <f>IF('נוסח א'!Q40="ד",2,0)</f>
        <v>0</v>
      </c>
      <c r="R31" s="111">
        <f>IF('נוסח א'!R40="נכון",3,IF('נוסח א'!R40="רק הסבר ביולוגי נכון",2,IF('נוסח א'!R40="רק ציון נתונים נכונים",1,0)))</f>
        <v>0</v>
      </c>
      <c r="S31" s="111">
        <f>IF('נוסח א'!S40=4,2,0)</f>
        <v>0</v>
      </c>
      <c r="T31" s="111">
        <f>IF('נוסח א'!T40="צוינו 2 מרכיבים",3,IF('נוסח א'!T40="צוין מרכיב 1",2,0))</f>
        <v>0</v>
      </c>
      <c r="U31" s="111">
        <f>IF('נוסח א'!U40="צוינו 2 מרכיבים",3,IF('נוסח א'!U40="צוין מרכיב 1",2,0))</f>
        <v>0</v>
      </c>
      <c r="V31" s="150">
        <f t="shared" si="1"/>
        <v>0</v>
      </c>
      <c r="W31" s="111">
        <f>IF('נוסח א'!W40=4,2,0)</f>
        <v>0</v>
      </c>
      <c r="X31" s="111">
        <f>IF('נוסח א'!X40="נכון",4,IF('נוסח א'!X40="חלקי - 3 נקודות",3,IF('נוסח א'!X40="חלקי - 2 נקודות",2,IF('נוסח א'!X40="חלקי - נקודה 1",1,0))))</f>
        <v>0</v>
      </c>
      <c r="Y31" s="149">
        <f>IF('נוסח א'!Y40="2 השלמות נכונות",2,IF('נוסח א'!Y40="השלמה נכונה אחת",1,0))</f>
        <v>0</v>
      </c>
      <c r="Z31" s="149">
        <f>IF('נוסח א'!Z40="5 תשובות נכונות",5,IF('נוסח א'!Z40="4 תשובות נכונות",4,IF('נוסח א'!Z40="3 תשובות נכונות",3,IF('נוסח א'!Z40="2 תשובות נכונות",2,IF('נוסח א'!Z40="תשובה נכונה 1",1,0)))))</f>
        <v>0</v>
      </c>
      <c r="AA31" s="111">
        <f>IF('נוסח א'!AA40="נכון",2,0)</f>
        <v>0</v>
      </c>
      <c r="AB31" s="150">
        <f t="shared" si="2"/>
        <v>0</v>
      </c>
      <c r="AC31" s="111">
        <f>IF('נוסח א'!AC40="נכון",4,IF('נוסח א'!AC40="חלקי",3,0))</f>
        <v>0</v>
      </c>
      <c r="AD31" s="111">
        <f>IF('נוסח א'!AD40=1,3,0)</f>
        <v>0</v>
      </c>
      <c r="AE31" s="111">
        <f>IF('נוסח א'!AE40="נכון",4,0)</f>
        <v>0</v>
      </c>
      <c r="AF31" s="111">
        <f>IF('נוסח א'!AF40="צוינו 3 מרכיבים",3,IF('נוסח א'!AF40="צוינו 2 מרכיבים",2,IF('נוסח א'!AF40="צוין מרכיב 1",1,0)))</f>
        <v>0</v>
      </c>
      <c r="AG31" s="111">
        <f>IF('נוסח א'!AG40="נכון",4,IF('נוסח א'!AG40="חלקי",2,0))</f>
        <v>0</v>
      </c>
      <c r="AH31" s="111">
        <f>IF('נוסח א'!AH40="נכון",2,IF('נוסח א'!AH40="חלקי",1,0))</f>
        <v>0</v>
      </c>
      <c r="AI31" s="111">
        <f>IF('נוסח א'!AI40=2,2,0)</f>
        <v>0</v>
      </c>
      <c r="AJ31" s="111">
        <f>IF('נוסח א'!AJ40="2 תשובות נכונות",2,IF('נוסח א'!AJ40="תשובה נכונה 1",1,0))</f>
        <v>0</v>
      </c>
      <c r="AK31" s="111">
        <f>IF('נוסח א'!AK40=1,2,0)</f>
        <v>0</v>
      </c>
      <c r="AL31" s="111">
        <f>IF('נוסח א'!AL40="נכון",4,IF('נוסח א'!AL40="חלקי",3,0))</f>
        <v>0</v>
      </c>
      <c r="AM31" s="111">
        <f>IF('נוסח א'!AM40="נכון",3,0)</f>
        <v>0</v>
      </c>
      <c r="AN31" s="111">
        <f>IF('נוסח א'!AN40=2,3,0)</f>
        <v>0</v>
      </c>
      <c r="AO31" s="176">
        <f>IF('נוסח א'!AO40="נכון",4,IF('נוסח א'!AO40="חלקי",2,0))</f>
        <v>0</v>
      </c>
      <c r="AP31" s="119">
        <f t="shared" si="3"/>
        <v>0</v>
      </c>
      <c r="AQ31" s="131">
        <f t="shared" si="4"/>
        <v>0</v>
      </c>
      <c r="AR31" s="131">
        <f t="shared" si="5"/>
        <v>0</v>
      </c>
      <c r="AS31" s="146">
        <f>'נוסח א'!AQ40</f>
        <v>0</v>
      </c>
      <c r="AT31" s="87">
        <f t="shared" si="6"/>
        <v>0</v>
      </c>
      <c r="BB31"/>
      <c r="BC31"/>
      <c r="BD31"/>
      <c r="BE31"/>
      <c r="BF31"/>
    </row>
    <row r="32" spans="1:58" x14ac:dyDescent="0.2">
      <c r="A32" s="10">
        <v>24</v>
      </c>
      <c r="B32" s="110">
        <f>'נוסח א'!B41</f>
        <v>0</v>
      </c>
      <c r="C32" s="111">
        <f>IF('נוסח א'!C41=2,2,0)</f>
        <v>0</v>
      </c>
      <c r="D32" s="111">
        <f>IF('נוסח א'!D41=4,2,0)</f>
        <v>0</v>
      </c>
      <c r="E32" s="111">
        <f>IF('נוסח א'!E41="נכון",2,0)</f>
        <v>0</v>
      </c>
      <c r="F32" s="111">
        <f>IF('נוסח א'!F41="נכון",2,0)</f>
        <v>0</v>
      </c>
      <c r="G32" s="111">
        <f>IF('נוסח א'!G41="נכון",2,0)</f>
        <v>0</v>
      </c>
      <c r="H32" s="111">
        <f>IF('נוסח א'!H41="ג",2,0)</f>
        <v>0</v>
      </c>
      <c r="I32" s="111">
        <f>IF('נוסח א'!I41="נכון",2,0)</f>
        <v>0</v>
      </c>
      <c r="J32" s="111">
        <f>IF('נוסח א'!J41="קטנה מ-",2,0)</f>
        <v>0</v>
      </c>
      <c r="K32" s="176">
        <f>IF('נוסח א'!K41=1,2,0)</f>
        <v>0</v>
      </c>
      <c r="L32" s="176">
        <f>IF('נוסח א'!L41="2 מסקנות נכונות",4,IF('נוסח א'!L41="מסקנה נכונה 1",2,0))</f>
        <v>0</v>
      </c>
      <c r="M32" s="119">
        <f t="shared" si="0"/>
        <v>0</v>
      </c>
      <c r="N32" s="111">
        <f>IF('נוסח א'!N41="נכון",3,IF('נוסח א'!N41="חלקי",2,0))</f>
        <v>0</v>
      </c>
      <c r="O32" s="111">
        <f>IF('נוסח א'!O41="4 תשובות נכונות",4,IF('נוסח א'!O41="3 תשובות נכונות",3,IF('נוסח א'!O41="2 תשובות נכונות",2,IF('נוסח א'!O41="תשובה נכונה 1",1,0))))</f>
        <v>0</v>
      </c>
      <c r="P32" s="111">
        <f>IF('נוסח א'!P41="צוינו 2 מרכיבים",3,IF('נוסח א'!P41="צוין מרכיב 1",2,0))</f>
        <v>0</v>
      </c>
      <c r="Q32" s="111">
        <f>IF('נוסח א'!Q41="ד",2,0)</f>
        <v>0</v>
      </c>
      <c r="R32" s="111">
        <f>IF('נוסח א'!R41="נכון",3,IF('נוסח א'!R41="רק הסבר ביולוגי נכון",2,IF('נוסח א'!R41="רק ציון נתונים נכונים",1,0)))</f>
        <v>0</v>
      </c>
      <c r="S32" s="111">
        <f>IF('נוסח א'!S41=4,2,0)</f>
        <v>0</v>
      </c>
      <c r="T32" s="111">
        <f>IF('נוסח א'!T41="צוינו 2 מרכיבים",3,IF('נוסח א'!T41="צוין מרכיב 1",2,0))</f>
        <v>0</v>
      </c>
      <c r="U32" s="111">
        <f>IF('נוסח א'!U41="צוינו 2 מרכיבים",3,IF('נוסח א'!U41="צוין מרכיב 1",2,0))</f>
        <v>0</v>
      </c>
      <c r="V32" s="150">
        <f t="shared" si="1"/>
        <v>0</v>
      </c>
      <c r="W32" s="111">
        <f>IF('נוסח א'!W41=4,2,0)</f>
        <v>0</v>
      </c>
      <c r="X32" s="111">
        <f>IF('נוסח א'!X41="נכון",4,IF('נוסח א'!X41="חלקי - 3 נקודות",3,IF('נוסח א'!X41="חלקי - 2 נקודות",2,IF('נוסח א'!X41="חלקי - נקודה 1",1,0))))</f>
        <v>0</v>
      </c>
      <c r="Y32" s="149">
        <f>IF('נוסח א'!Y41="2 השלמות נכונות",2,IF('נוסח א'!Y41="השלמה נכונה אחת",1,0))</f>
        <v>0</v>
      </c>
      <c r="Z32" s="149">
        <f>IF('נוסח א'!Z41="5 תשובות נכונות",5,IF('נוסח א'!Z41="4 תשובות נכונות",4,IF('נוסח א'!Z41="3 תשובות נכונות",3,IF('נוסח א'!Z41="2 תשובות נכונות",2,IF('נוסח א'!Z41="תשובה נכונה 1",1,0)))))</f>
        <v>0</v>
      </c>
      <c r="AA32" s="111">
        <f>IF('נוסח א'!AA41="נכון",2,0)</f>
        <v>0</v>
      </c>
      <c r="AB32" s="150">
        <f t="shared" si="2"/>
        <v>0</v>
      </c>
      <c r="AC32" s="111">
        <f>IF('נוסח א'!AC41="נכון",4,IF('נוסח א'!AC41="חלקי",3,0))</f>
        <v>0</v>
      </c>
      <c r="AD32" s="111">
        <f>IF('נוסח א'!AD41=1,3,0)</f>
        <v>0</v>
      </c>
      <c r="AE32" s="111">
        <f>IF('נוסח א'!AE41="נכון",4,0)</f>
        <v>0</v>
      </c>
      <c r="AF32" s="111">
        <f>IF('נוסח א'!AF41="צוינו 3 מרכיבים",3,IF('נוסח א'!AF41="צוינו 2 מרכיבים",2,IF('נוסח א'!AF41="צוין מרכיב 1",1,0)))</f>
        <v>0</v>
      </c>
      <c r="AG32" s="111">
        <f>IF('נוסח א'!AG41="נכון",4,IF('נוסח א'!AG41="חלקי",2,0))</f>
        <v>0</v>
      </c>
      <c r="AH32" s="111">
        <f>IF('נוסח א'!AH41="נכון",2,IF('נוסח א'!AH41="חלקי",1,0))</f>
        <v>0</v>
      </c>
      <c r="AI32" s="111">
        <f>IF('נוסח א'!AI41=2,2,0)</f>
        <v>0</v>
      </c>
      <c r="AJ32" s="111">
        <f>IF('נוסח א'!AJ41="2 תשובות נכונות",2,IF('נוסח א'!AJ41="תשובה נכונה 1",1,0))</f>
        <v>0</v>
      </c>
      <c r="AK32" s="111">
        <f>IF('נוסח א'!AK41=1,2,0)</f>
        <v>0</v>
      </c>
      <c r="AL32" s="111">
        <f>IF('נוסח א'!AL41="נכון",4,IF('נוסח א'!AL41="חלקי",3,0))</f>
        <v>0</v>
      </c>
      <c r="AM32" s="111">
        <f>IF('נוסח א'!AM41="נכון",3,0)</f>
        <v>0</v>
      </c>
      <c r="AN32" s="111">
        <f>IF('נוסח א'!AN41=2,3,0)</f>
        <v>0</v>
      </c>
      <c r="AO32" s="176">
        <f>IF('נוסח א'!AO41="נכון",4,IF('נוסח א'!AO41="חלקי",2,0))</f>
        <v>0</v>
      </c>
      <c r="AP32" s="119">
        <f t="shared" si="3"/>
        <v>0</v>
      </c>
      <c r="AQ32" s="131">
        <f t="shared" si="4"/>
        <v>0</v>
      </c>
      <c r="AR32" s="131">
        <f t="shared" si="5"/>
        <v>0</v>
      </c>
      <c r="AS32" s="146">
        <f>'נוסח א'!AQ41</f>
        <v>0</v>
      </c>
      <c r="AT32" s="87">
        <f t="shared" si="6"/>
        <v>0</v>
      </c>
      <c r="BB32"/>
      <c r="BC32"/>
      <c r="BD32"/>
      <c r="BE32"/>
      <c r="BF32"/>
    </row>
    <row r="33" spans="1:58" x14ac:dyDescent="0.2">
      <c r="A33" s="10">
        <v>25</v>
      </c>
      <c r="B33" s="110">
        <f>'נוסח א'!B42</f>
        <v>0</v>
      </c>
      <c r="C33" s="111">
        <f>IF('נוסח א'!C42=2,2,0)</f>
        <v>0</v>
      </c>
      <c r="D33" s="111">
        <f>IF('נוסח א'!D42=4,2,0)</f>
        <v>0</v>
      </c>
      <c r="E33" s="111">
        <f>IF('נוסח א'!E42="נכון",2,0)</f>
        <v>0</v>
      </c>
      <c r="F33" s="111">
        <f>IF('נוסח א'!F42="נכון",2,0)</f>
        <v>0</v>
      </c>
      <c r="G33" s="111">
        <f>IF('נוסח א'!G42="נכון",2,0)</f>
        <v>0</v>
      </c>
      <c r="H33" s="111">
        <f>IF('נוסח א'!H42="ג",2,0)</f>
        <v>0</v>
      </c>
      <c r="I33" s="111">
        <f>IF('נוסח א'!I42="נכון",2,0)</f>
        <v>0</v>
      </c>
      <c r="J33" s="111">
        <f>IF('נוסח א'!J42="קטנה מ-",2,0)</f>
        <v>0</v>
      </c>
      <c r="K33" s="176">
        <f>IF('נוסח א'!K42=1,2,0)</f>
        <v>0</v>
      </c>
      <c r="L33" s="176">
        <f>IF('נוסח א'!L42="2 מסקנות נכונות",4,IF('נוסח א'!L42="מסקנה נכונה 1",2,0))</f>
        <v>0</v>
      </c>
      <c r="M33" s="119">
        <f t="shared" si="0"/>
        <v>0</v>
      </c>
      <c r="N33" s="111">
        <f>IF('נוסח א'!N42="נכון",3,IF('נוסח א'!N42="חלקי",2,0))</f>
        <v>0</v>
      </c>
      <c r="O33" s="111">
        <f>IF('נוסח א'!O42="4 תשובות נכונות",4,IF('נוסח א'!O42="3 תשובות נכונות",3,IF('נוסח א'!O42="2 תשובות נכונות",2,IF('נוסח א'!O42="תשובה נכונה 1",1,0))))</f>
        <v>0</v>
      </c>
      <c r="P33" s="111">
        <f>IF('נוסח א'!P42="צוינו 2 מרכיבים",3,IF('נוסח א'!P42="צוין מרכיב 1",2,0))</f>
        <v>0</v>
      </c>
      <c r="Q33" s="111">
        <f>IF('נוסח א'!Q42="ד",2,0)</f>
        <v>0</v>
      </c>
      <c r="R33" s="111">
        <f>IF('נוסח א'!R42="נכון",3,IF('נוסח א'!R42="רק הסבר ביולוגי נכון",2,IF('נוסח א'!R42="רק ציון נתונים נכונים",1,0)))</f>
        <v>0</v>
      </c>
      <c r="S33" s="111">
        <f>IF('נוסח א'!S42=4,2,0)</f>
        <v>0</v>
      </c>
      <c r="T33" s="111">
        <f>IF('נוסח א'!T42="צוינו 2 מרכיבים",3,IF('נוסח א'!T42="צוין מרכיב 1",2,0))</f>
        <v>0</v>
      </c>
      <c r="U33" s="111">
        <f>IF('נוסח א'!U42="צוינו 2 מרכיבים",3,IF('נוסח א'!U42="צוין מרכיב 1",2,0))</f>
        <v>0</v>
      </c>
      <c r="V33" s="150">
        <f t="shared" si="1"/>
        <v>0</v>
      </c>
      <c r="W33" s="111">
        <f>IF('נוסח א'!W42=4,2,0)</f>
        <v>0</v>
      </c>
      <c r="X33" s="111">
        <f>IF('נוסח א'!X42="נכון",4,IF('נוסח א'!X42="חלקי - 3 נקודות",3,IF('נוסח א'!X42="חלקי - 2 נקודות",2,IF('נוסח א'!X42="חלקי - נקודה 1",1,0))))</f>
        <v>0</v>
      </c>
      <c r="Y33" s="149">
        <f>IF('נוסח א'!Y42="2 השלמות נכונות",2,IF('נוסח א'!Y42="השלמה נכונה אחת",1,0))</f>
        <v>0</v>
      </c>
      <c r="Z33" s="149">
        <f>IF('נוסח א'!Z42="5 תשובות נכונות",5,IF('נוסח א'!Z42="4 תשובות נכונות",4,IF('נוסח א'!Z42="3 תשובות נכונות",3,IF('נוסח א'!Z42="2 תשובות נכונות",2,IF('נוסח א'!Z42="תשובה נכונה 1",1,0)))))</f>
        <v>0</v>
      </c>
      <c r="AA33" s="111">
        <f>IF('נוסח א'!AA42="נכון",2,0)</f>
        <v>0</v>
      </c>
      <c r="AB33" s="150">
        <f t="shared" si="2"/>
        <v>0</v>
      </c>
      <c r="AC33" s="111">
        <f>IF('נוסח א'!AC42="נכון",4,IF('נוסח א'!AC42="חלקי",3,0))</f>
        <v>0</v>
      </c>
      <c r="AD33" s="111">
        <f>IF('נוסח א'!AD42=1,3,0)</f>
        <v>0</v>
      </c>
      <c r="AE33" s="111">
        <f>IF('נוסח א'!AE42="נכון",4,0)</f>
        <v>0</v>
      </c>
      <c r="AF33" s="111">
        <f>IF('נוסח א'!AF42="צוינו 3 מרכיבים",3,IF('נוסח א'!AF42="צוינו 2 מרכיבים",2,IF('נוסח א'!AF42="צוין מרכיב 1",1,0)))</f>
        <v>0</v>
      </c>
      <c r="AG33" s="111">
        <f>IF('נוסח א'!AG42="נכון",4,IF('נוסח א'!AG42="חלקי",2,0))</f>
        <v>0</v>
      </c>
      <c r="AH33" s="111">
        <f>IF('נוסח א'!AH42="נכון",2,IF('נוסח א'!AH42="חלקי",1,0))</f>
        <v>0</v>
      </c>
      <c r="AI33" s="111">
        <f>IF('נוסח א'!AI42=2,2,0)</f>
        <v>0</v>
      </c>
      <c r="AJ33" s="111">
        <f>IF('נוסח א'!AJ42="2 תשובות נכונות",2,IF('נוסח א'!AJ42="תשובה נכונה 1",1,0))</f>
        <v>0</v>
      </c>
      <c r="AK33" s="111">
        <f>IF('נוסח א'!AK42=1,2,0)</f>
        <v>0</v>
      </c>
      <c r="AL33" s="111">
        <f>IF('נוסח א'!AL42="נכון",4,IF('נוסח א'!AL42="חלקי",3,0))</f>
        <v>0</v>
      </c>
      <c r="AM33" s="111">
        <f>IF('נוסח א'!AM42="נכון",3,0)</f>
        <v>0</v>
      </c>
      <c r="AN33" s="111">
        <f>IF('נוסח א'!AN42=2,3,0)</f>
        <v>0</v>
      </c>
      <c r="AO33" s="176">
        <f>IF('נוסח א'!AO42="נכון",4,IF('נוסח א'!AO42="חלקי",2,0))</f>
        <v>0</v>
      </c>
      <c r="AP33" s="119">
        <f t="shared" si="3"/>
        <v>0</v>
      </c>
      <c r="AQ33" s="131">
        <f t="shared" si="4"/>
        <v>0</v>
      </c>
      <c r="AR33" s="131">
        <f t="shared" si="5"/>
        <v>0</v>
      </c>
      <c r="AS33" s="146">
        <f>'נוסח א'!AQ42</f>
        <v>0</v>
      </c>
      <c r="AT33" s="87">
        <f t="shared" si="6"/>
        <v>0</v>
      </c>
      <c r="BB33"/>
      <c r="BC33"/>
      <c r="BD33"/>
      <c r="BE33"/>
      <c r="BF33"/>
    </row>
    <row r="34" spans="1:58" x14ac:dyDescent="0.2">
      <c r="A34" s="10">
        <v>26</v>
      </c>
      <c r="B34" s="110">
        <f>'נוסח א'!B43</f>
        <v>0</v>
      </c>
      <c r="C34" s="111">
        <f>IF('נוסח א'!C43=2,2,0)</f>
        <v>0</v>
      </c>
      <c r="D34" s="111">
        <f>IF('נוסח א'!D43=4,2,0)</f>
        <v>0</v>
      </c>
      <c r="E34" s="111">
        <f>IF('נוסח א'!E43="נכון",2,0)</f>
        <v>0</v>
      </c>
      <c r="F34" s="111">
        <f>IF('נוסח א'!F43="נכון",2,0)</f>
        <v>0</v>
      </c>
      <c r="G34" s="111">
        <f>IF('נוסח א'!G43="נכון",2,0)</f>
        <v>0</v>
      </c>
      <c r="H34" s="111">
        <f>IF('נוסח א'!H43="ג",2,0)</f>
        <v>0</v>
      </c>
      <c r="I34" s="111">
        <f>IF('נוסח א'!I43="נכון",2,0)</f>
        <v>0</v>
      </c>
      <c r="J34" s="111">
        <f>IF('נוסח א'!J43="קטנה מ-",2,0)</f>
        <v>0</v>
      </c>
      <c r="K34" s="176">
        <f>IF('נוסח א'!K43=1,2,0)</f>
        <v>0</v>
      </c>
      <c r="L34" s="176">
        <f>IF('נוסח א'!L43="2 מסקנות נכונות",4,IF('נוסח א'!L43="מסקנה נכונה 1",2,0))</f>
        <v>0</v>
      </c>
      <c r="M34" s="119">
        <f t="shared" si="0"/>
        <v>0</v>
      </c>
      <c r="N34" s="111">
        <f>IF('נוסח א'!N43="נכון",3,IF('נוסח א'!N43="חלקי",2,0))</f>
        <v>0</v>
      </c>
      <c r="O34" s="111">
        <f>IF('נוסח א'!O43="4 תשובות נכונות",4,IF('נוסח א'!O43="3 תשובות נכונות",3,IF('נוסח א'!O43="2 תשובות נכונות",2,IF('נוסח א'!O43="תשובה נכונה 1",1,0))))</f>
        <v>0</v>
      </c>
      <c r="P34" s="111">
        <f>IF('נוסח א'!P43="צוינו 2 מרכיבים",3,IF('נוסח א'!P43="צוין מרכיב 1",2,0))</f>
        <v>0</v>
      </c>
      <c r="Q34" s="111">
        <f>IF('נוסח א'!Q43="ד",2,0)</f>
        <v>0</v>
      </c>
      <c r="R34" s="111">
        <f>IF('נוסח א'!R43="נכון",3,IF('נוסח א'!R43="רק הסבר ביולוגי נכון",2,IF('נוסח א'!R43="רק ציון נתונים נכונים",1,0)))</f>
        <v>0</v>
      </c>
      <c r="S34" s="111">
        <f>IF('נוסח א'!S43=4,2,0)</f>
        <v>0</v>
      </c>
      <c r="T34" s="111">
        <f>IF('נוסח א'!T43="צוינו 2 מרכיבים",3,IF('נוסח א'!T43="צוין מרכיב 1",2,0))</f>
        <v>0</v>
      </c>
      <c r="U34" s="111">
        <f>IF('נוסח א'!U43="צוינו 2 מרכיבים",3,IF('נוסח א'!U43="צוין מרכיב 1",2,0))</f>
        <v>0</v>
      </c>
      <c r="V34" s="150">
        <f t="shared" si="1"/>
        <v>0</v>
      </c>
      <c r="W34" s="111">
        <f>IF('נוסח א'!W43=4,2,0)</f>
        <v>0</v>
      </c>
      <c r="X34" s="111">
        <f>IF('נוסח א'!X43="נכון",4,IF('נוסח א'!X43="חלקי - 3 נקודות",3,IF('נוסח א'!X43="חלקי - 2 נקודות",2,IF('נוסח א'!X43="חלקי - נקודה 1",1,0))))</f>
        <v>0</v>
      </c>
      <c r="Y34" s="149">
        <f>IF('נוסח א'!Y43="2 השלמות נכונות",2,IF('נוסח א'!Y43="השלמה נכונה אחת",1,0))</f>
        <v>0</v>
      </c>
      <c r="Z34" s="149">
        <f>IF('נוסח א'!Z43="5 תשובות נכונות",5,IF('נוסח א'!Z43="4 תשובות נכונות",4,IF('נוסח א'!Z43="3 תשובות נכונות",3,IF('נוסח א'!Z43="2 תשובות נכונות",2,IF('נוסח א'!Z43="תשובה נכונה 1",1,0)))))</f>
        <v>0</v>
      </c>
      <c r="AA34" s="111">
        <f>IF('נוסח א'!AA43="נכון",2,0)</f>
        <v>0</v>
      </c>
      <c r="AB34" s="150">
        <f t="shared" si="2"/>
        <v>0</v>
      </c>
      <c r="AC34" s="111">
        <f>IF('נוסח א'!AC43="נכון",4,IF('נוסח א'!AC43="חלקי",3,0))</f>
        <v>0</v>
      </c>
      <c r="AD34" s="111">
        <f>IF('נוסח א'!AD43=1,3,0)</f>
        <v>0</v>
      </c>
      <c r="AE34" s="111">
        <f>IF('נוסח א'!AE43="נכון",4,0)</f>
        <v>0</v>
      </c>
      <c r="AF34" s="111">
        <f>IF('נוסח א'!AF43="צוינו 3 מרכיבים",3,IF('נוסח א'!AF43="צוינו 2 מרכיבים",2,IF('נוסח א'!AF43="צוין מרכיב 1",1,0)))</f>
        <v>0</v>
      </c>
      <c r="AG34" s="111">
        <f>IF('נוסח א'!AG43="נכון",4,IF('נוסח א'!AG43="חלקי",2,0))</f>
        <v>0</v>
      </c>
      <c r="AH34" s="111">
        <f>IF('נוסח א'!AH43="נכון",2,IF('נוסח א'!AH43="חלקי",1,0))</f>
        <v>0</v>
      </c>
      <c r="AI34" s="111">
        <f>IF('נוסח א'!AI43=2,2,0)</f>
        <v>0</v>
      </c>
      <c r="AJ34" s="111">
        <f>IF('נוסח א'!AJ43="2 תשובות נכונות",2,IF('נוסח א'!AJ43="תשובה נכונה 1",1,0))</f>
        <v>0</v>
      </c>
      <c r="AK34" s="111">
        <f>IF('נוסח א'!AK43=1,2,0)</f>
        <v>0</v>
      </c>
      <c r="AL34" s="111">
        <f>IF('נוסח א'!AL43="נכון",4,IF('נוסח א'!AL43="חלקי",3,0))</f>
        <v>0</v>
      </c>
      <c r="AM34" s="111">
        <f>IF('נוסח א'!AM43="נכון",3,0)</f>
        <v>0</v>
      </c>
      <c r="AN34" s="111">
        <f>IF('נוסח א'!AN43=2,3,0)</f>
        <v>0</v>
      </c>
      <c r="AO34" s="176">
        <f>IF('נוסח א'!AO43="נכון",4,IF('נוסח א'!AO43="חלקי",2,0))</f>
        <v>0</v>
      </c>
      <c r="AP34" s="119">
        <f t="shared" si="3"/>
        <v>0</v>
      </c>
      <c r="AQ34" s="131">
        <f t="shared" si="4"/>
        <v>0</v>
      </c>
      <c r="AR34" s="131">
        <f t="shared" si="5"/>
        <v>0</v>
      </c>
      <c r="AS34" s="146">
        <f>'נוסח א'!AQ43</f>
        <v>0</v>
      </c>
      <c r="AT34" s="87">
        <f t="shared" si="6"/>
        <v>0</v>
      </c>
      <c r="BB34"/>
      <c r="BC34"/>
      <c r="BD34"/>
      <c r="BE34"/>
      <c r="BF34"/>
    </row>
    <row r="35" spans="1:58" x14ac:dyDescent="0.2">
      <c r="A35" s="10">
        <v>27</v>
      </c>
      <c r="B35" s="110">
        <f>'נוסח א'!B44</f>
        <v>0</v>
      </c>
      <c r="C35" s="111">
        <f>IF('נוסח א'!C44=2,2,0)</f>
        <v>0</v>
      </c>
      <c r="D35" s="111">
        <f>IF('נוסח א'!D44=4,2,0)</f>
        <v>0</v>
      </c>
      <c r="E35" s="111">
        <f>IF('נוסח א'!E44="נכון",2,0)</f>
        <v>0</v>
      </c>
      <c r="F35" s="111">
        <f>IF('נוסח א'!F44="נכון",2,0)</f>
        <v>0</v>
      </c>
      <c r="G35" s="111">
        <f>IF('נוסח א'!G44="נכון",2,0)</f>
        <v>0</v>
      </c>
      <c r="H35" s="111">
        <f>IF('נוסח א'!H44="ג",2,0)</f>
        <v>0</v>
      </c>
      <c r="I35" s="111">
        <f>IF('נוסח א'!I44="נכון",2,0)</f>
        <v>0</v>
      </c>
      <c r="J35" s="111">
        <f>IF('נוסח א'!J44="קטנה מ-",2,0)</f>
        <v>0</v>
      </c>
      <c r="K35" s="176">
        <f>IF('נוסח א'!K44=1,2,0)</f>
        <v>0</v>
      </c>
      <c r="L35" s="176">
        <f>IF('נוסח א'!L44="2 מסקנות נכונות",4,IF('נוסח א'!L44="מסקנה נכונה 1",2,0))</f>
        <v>0</v>
      </c>
      <c r="M35" s="119">
        <f t="shared" si="0"/>
        <v>0</v>
      </c>
      <c r="N35" s="111">
        <f>IF('נוסח א'!N44="נכון",3,IF('נוסח א'!N44="חלקי",2,0))</f>
        <v>0</v>
      </c>
      <c r="O35" s="111">
        <f>IF('נוסח א'!O44="4 תשובות נכונות",4,IF('נוסח א'!O44="3 תשובות נכונות",3,IF('נוסח א'!O44="2 תשובות נכונות",2,IF('נוסח א'!O44="תשובה נכונה 1",1,0))))</f>
        <v>0</v>
      </c>
      <c r="P35" s="111">
        <f>IF('נוסח א'!P44="צוינו 2 מרכיבים",3,IF('נוסח א'!P44="צוין מרכיב 1",2,0))</f>
        <v>0</v>
      </c>
      <c r="Q35" s="111">
        <f>IF('נוסח א'!Q44="ד",2,0)</f>
        <v>0</v>
      </c>
      <c r="R35" s="111">
        <f>IF('נוסח א'!R44="נכון",3,IF('נוסח א'!R44="רק הסבר ביולוגי נכון",2,IF('נוסח א'!R44="רק ציון נתונים נכונים",1,0)))</f>
        <v>0</v>
      </c>
      <c r="S35" s="111">
        <f>IF('נוסח א'!S44=4,2,0)</f>
        <v>0</v>
      </c>
      <c r="T35" s="111">
        <f>IF('נוסח א'!T44="צוינו 2 מרכיבים",3,IF('נוסח א'!T44="צוין מרכיב 1",2,0))</f>
        <v>0</v>
      </c>
      <c r="U35" s="111">
        <f>IF('נוסח א'!U44="צוינו 2 מרכיבים",3,IF('נוסח א'!U44="צוין מרכיב 1",2,0))</f>
        <v>0</v>
      </c>
      <c r="V35" s="150">
        <f t="shared" si="1"/>
        <v>0</v>
      </c>
      <c r="W35" s="111">
        <f>IF('נוסח א'!W44=4,2,0)</f>
        <v>0</v>
      </c>
      <c r="X35" s="111">
        <f>IF('נוסח א'!X44="נכון",4,IF('נוסח א'!X44="חלקי - 3 נקודות",3,IF('נוסח א'!X44="חלקי - 2 נקודות",2,IF('נוסח א'!X44="חלקי - נקודה 1",1,0))))</f>
        <v>0</v>
      </c>
      <c r="Y35" s="149">
        <f>IF('נוסח א'!Y44="2 השלמות נכונות",2,IF('נוסח א'!Y44="השלמה נכונה אחת",1,0))</f>
        <v>0</v>
      </c>
      <c r="Z35" s="149">
        <f>IF('נוסח א'!Z44="5 תשובות נכונות",5,IF('נוסח א'!Z44="4 תשובות נכונות",4,IF('נוסח א'!Z44="3 תשובות נכונות",3,IF('נוסח א'!Z44="2 תשובות נכונות",2,IF('נוסח א'!Z44="תשובה נכונה 1",1,0)))))</f>
        <v>0</v>
      </c>
      <c r="AA35" s="111">
        <f>IF('נוסח א'!AA44="נכון",2,0)</f>
        <v>0</v>
      </c>
      <c r="AB35" s="150">
        <f t="shared" si="2"/>
        <v>0</v>
      </c>
      <c r="AC35" s="111">
        <f>IF('נוסח א'!AC44="נכון",4,IF('נוסח א'!AC44="חלקי",3,0))</f>
        <v>0</v>
      </c>
      <c r="AD35" s="111">
        <f>IF('נוסח א'!AD44=1,3,0)</f>
        <v>0</v>
      </c>
      <c r="AE35" s="111">
        <f>IF('נוסח א'!AE44="נכון",4,0)</f>
        <v>0</v>
      </c>
      <c r="AF35" s="111">
        <f>IF('נוסח א'!AF44="צוינו 3 מרכיבים",3,IF('נוסח א'!AF44="צוינו 2 מרכיבים",2,IF('נוסח א'!AF44="צוין מרכיב 1",1,0)))</f>
        <v>0</v>
      </c>
      <c r="AG35" s="111">
        <f>IF('נוסח א'!AG44="נכון",4,IF('נוסח א'!AG44="חלקי",2,0))</f>
        <v>0</v>
      </c>
      <c r="AH35" s="111">
        <f>IF('נוסח א'!AH44="נכון",2,IF('נוסח א'!AH44="חלקי",1,0))</f>
        <v>0</v>
      </c>
      <c r="AI35" s="111">
        <f>IF('נוסח א'!AI44=2,2,0)</f>
        <v>0</v>
      </c>
      <c r="AJ35" s="111">
        <f>IF('נוסח א'!AJ44="2 תשובות נכונות",2,IF('נוסח א'!AJ44="תשובה נכונה 1",1,0))</f>
        <v>0</v>
      </c>
      <c r="AK35" s="111">
        <f>IF('נוסח א'!AK44=1,2,0)</f>
        <v>0</v>
      </c>
      <c r="AL35" s="111">
        <f>IF('נוסח א'!AL44="נכון",4,IF('נוסח א'!AL44="חלקי",3,0))</f>
        <v>0</v>
      </c>
      <c r="AM35" s="111">
        <f>IF('נוסח א'!AM44="נכון",3,0)</f>
        <v>0</v>
      </c>
      <c r="AN35" s="111">
        <f>IF('נוסח א'!AN44=2,3,0)</f>
        <v>0</v>
      </c>
      <c r="AO35" s="176">
        <f>IF('נוסח א'!AO44="נכון",4,IF('נוסח א'!AO44="חלקי",2,0))</f>
        <v>0</v>
      </c>
      <c r="AP35" s="119">
        <f t="shared" si="3"/>
        <v>0</v>
      </c>
      <c r="AQ35" s="131">
        <f t="shared" si="4"/>
        <v>0</v>
      </c>
      <c r="AR35" s="131">
        <f t="shared" si="5"/>
        <v>0</v>
      </c>
      <c r="AS35" s="146">
        <f>'נוסח א'!AQ44</f>
        <v>0</v>
      </c>
      <c r="AT35" s="87">
        <f t="shared" si="6"/>
        <v>0</v>
      </c>
      <c r="BB35"/>
      <c r="BC35"/>
      <c r="BD35"/>
      <c r="BE35"/>
      <c r="BF35"/>
    </row>
    <row r="36" spans="1:58" x14ac:dyDescent="0.2">
      <c r="A36" s="10">
        <v>28</v>
      </c>
      <c r="B36" s="110">
        <f>'נוסח א'!B45</f>
        <v>0</v>
      </c>
      <c r="C36" s="111">
        <f>IF('נוסח א'!C45=2,2,0)</f>
        <v>0</v>
      </c>
      <c r="D36" s="111">
        <f>IF('נוסח א'!D45=4,2,0)</f>
        <v>0</v>
      </c>
      <c r="E36" s="111">
        <f>IF('נוסח א'!E45="נכון",2,0)</f>
        <v>0</v>
      </c>
      <c r="F36" s="111">
        <f>IF('נוסח א'!F45="נכון",2,0)</f>
        <v>0</v>
      </c>
      <c r="G36" s="111">
        <f>IF('נוסח א'!G45="נכון",2,0)</f>
        <v>0</v>
      </c>
      <c r="H36" s="111">
        <f>IF('נוסח א'!H45="ג",2,0)</f>
        <v>0</v>
      </c>
      <c r="I36" s="111">
        <f>IF('נוסח א'!I45="נכון",2,0)</f>
        <v>0</v>
      </c>
      <c r="J36" s="111">
        <f>IF('נוסח א'!J45="קטנה מ-",2,0)</f>
        <v>0</v>
      </c>
      <c r="K36" s="176">
        <f>IF('נוסח א'!K45=1,2,0)</f>
        <v>0</v>
      </c>
      <c r="L36" s="176">
        <f>IF('נוסח א'!L45="2 מסקנות נכונות",4,IF('נוסח א'!L45="מסקנה נכונה 1",2,0))</f>
        <v>0</v>
      </c>
      <c r="M36" s="119">
        <f t="shared" si="0"/>
        <v>0</v>
      </c>
      <c r="N36" s="111">
        <f>IF('נוסח א'!N45="נכון",3,IF('נוסח א'!N45="חלקי",2,0))</f>
        <v>0</v>
      </c>
      <c r="O36" s="111">
        <f>IF('נוסח א'!O45="4 תשובות נכונות",4,IF('נוסח א'!O45="3 תשובות נכונות",3,IF('נוסח א'!O45="2 תשובות נכונות",2,IF('נוסח א'!O45="תשובה נכונה 1",1,0))))</f>
        <v>0</v>
      </c>
      <c r="P36" s="111">
        <f>IF('נוסח א'!P45="צוינו 2 מרכיבים",3,IF('נוסח א'!P45="צוין מרכיב 1",2,0))</f>
        <v>0</v>
      </c>
      <c r="Q36" s="111">
        <f>IF('נוסח א'!Q45="ד",2,0)</f>
        <v>0</v>
      </c>
      <c r="R36" s="111">
        <f>IF('נוסח א'!R45="נכון",3,IF('נוסח א'!R45="רק הסבר ביולוגי נכון",2,IF('נוסח א'!R45="רק ציון נתונים נכונים",1,0)))</f>
        <v>0</v>
      </c>
      <c r="S36" s="111">
        <f>IF('נוסח א'!S45=4,2,0)</f>
        <v>0</v>
      </c>
      <c r="T36" s="111">
        <f>IF('נוסח א'!T45="צוינו 2 מרכיבים",3,IF('נוסח א'!T45="צוין מרכיב 1",2,0))</f>
        <v>0</v>
      </c>
      <c r="U36" s="111">
        <f>IF('נוסח א'!U45="צוינו 2 מרכיבים",3,IF('נוסח א'!U45="צוין מרכיב 1",2,0))</f>
        <v>0</v>
      </c>
      <c r="V36" s="150">
        <f t="shared" si="1"/>
        <v>0</v>
      </c>
      <c r="W36" s="111">
        <f>IF('נוסח א'!W45=4,2,0)</f>
        <v>0</v>
      </c>
      <c r="X36" s="111">
        <f>IF('נוסח א'!X45="נכון",4,IF('נוסח א'!X45="חלקי - 3 נקודות",3,IF('נוסח א'!X45="חלקי - 2 נקודות",2,IF('נוסח א'!X45="חלקי - נקודה 1",1,0))))</f>
        <v>0</v>
      </c>
      <c r="Y36" s="149">
        <f>IF('נוסח א'!Y45="2 השלמות נכונות",2,IF('נוסח א'!Y45="השלמה נכונה אחת",1,0))</f>
        <v>0</v>
      </c>
      <c r="Z36" s="149">
        <f>IF('נוסח א'!Z45="5 תשובות נכונות",5,IF('נוסח א'!Z45="4 תשובות נכונות",4,IF('נוסח א'!Z45="3 תשובות נכונות",3,IF('נוסח א'!Z45="2 תשובות נכונות",2,IF('נוסח א'!Z45="תשובה נכונה 1",1,0)))))</f>
        <v>0</v>
      </c>
      <c r="AA36" s="111">
        <f>IF('נוסח א'!AA45="נכון",2,0)</f>
        <v>0</v>
      </c>
      <c r="AB36" s="150">
        <f t="shared" si="2"/>
        <v>0</v>
      </c>
      <c r="AC36" s="111">
        <f>IF('נוסח א'!AC45="נכון",4,IF('נוסח א'!AC45="חלקי",3,0))</f>
        <v>0</v>
      </c>
      <c r="AD36" s="111">
        <f>IF('נוסח א'!AD45=1,3,0)</f>
        <v>0</v>
      </c>
      <c r="AE36" s="111">
        <f>IF('נוסח א'!AE45="נכון",4,0)</f>
        <v>0</v>
      </c>
      <c r="AF36" s="111">
        <f>IF('נוסח א'!AF45="צוינו 3 מרכיבים",3,IF('נוסח א'!AF45="צוינו 2 מרכיבים",2,IF('נוסח א'!AF45="צוין מרכיב 1",1,0)))</f>
        <v>0</v>
      </c>
      <c r="AG36" s="111">
        <f>IF('נוסח א'!AG45="נכון",4,IF('נוסח א'!AG45="חלקי",2,0))</f>
        <v>0</v>
      </c>
      <c r="AH36" s="111">
        <f>IF('נוסח א'!AH45="נכון",2,IF('נוסח א'!AH45="חלקי",1,0))</f>
        <v>0</v>
      </c>
      <c r="AI36" s="111">
        <f>IF('נוסח א'!AI45=2,2,0)</f>
        <v>0</v>
      </c>
      <c r="AJ36" s="111">
        <f>IF('נוסח א'!AJ45="2 תשובות נכונות",2,IF('נוסח א'!AJ45="תשובה נכונה 1",1,0))</f>
        <v>0</v>
      </c>
      <c r="AK36" s="111">
        <f>IF('נוסח א'!AK45=1,2,0)</f>
        <v>0</v>
      </c>
      <c r="AL36" s="111">
        <f>IF('נוסח א'!AL45="נכון",4,IF('נוסח א'!AL45="חלקי",3,0))</f>
        <v>0</v>
      </c>
      <c r="AM36" s="111">
        <f>IF('נוסח א'!AM45="נכון",3,0)</f>
        <v>0</v>
      </c>
      <c r="AN36" s="111">
        <f>IF('נוסח א'!AN45=2,3,0)</f>
        <v>0</v>
      </c>
      <c r="AO36" s="176">
        <f>IF('נוסח א'!AO45="נכון",4,IF('נוסח א'!AO45="חלקי",2,0))</f>
        <v>0</v>
      </c>
      <c r="AP36" s="119">
        <f t="shared" si="3"/>
        <v>0</v>
      </c>
      <c r="AQ36" s="131">
        <f t="shared" si="4"/>
        <v>0</v>
      </c>
      <c r="AR36" s="131">
        <f t="shared" si="5"/>
        <v>0</v>
      </c>
      <c r="AS36" s="146">
        <f>'נוסח א'!AQ45</f>
        <v>0</v>
      </c>
      <c r="AT36" s="87">
        <f t="shared" si="6"/>
        <v>0</v>
      </c>
      <c r="BB36"/>
      <c r="BC36"/>
      <c r="BD36"/>
      <c r="BE36"/>
      <c r="BF36"/>
    </row>
    <row r="37" spans="1:58" x14ac:dyDescent="0.2">
      <c r="A37" s="10">
        <v>29</v>
      </c>
      <c r="B37" s="110">
        <f>'נוסח א'!B46</f>
        <v>0</v>
      </c>
      <c r="C37" s="111">
        <f>IF('נוסח א'!C46=2,2,0)</f>
        <v>0</v>
      </c>
      <c r="D37" s="111">
        <f>IF('נוסח א'!D46=4,2,0)</f>
        <v>0</v>
      </c>
      <c r="E37" s="111">
        <f>IF('נוסח א'!E46="נכון",2,0)</f>
        <v>0</v>
      </c>
      <c r="F37" s="111">
        <f>IF('נוסח א'!F46="נכון",2,0)</f>
        <v>0</v>
      </c>
      <c r="G37" s="111">
        <f>IF('נוסח א'!G46="נכון",2,0)</f>
        <v>0</v>
      </c>
      <c r="H37" s="111">
        <f>IF('נוסח א'!H46="ג",2,0)</f>
        <v>0</v>
      </c>
      <c r="I37" s="111">
        <f>IF('נוסח א'!I46="נכון",2,0)</f>
        <v>0</v>
      </c>
      <c r="J37" s="111">
        <f>IF('נוסח א'!J46="קטנה מ-",2,0)</f>
        <v>0</v>
      </c>
      <c r="K37" s="176">
        <f>IF('נוסח א'!K46=1,2,0)</f>
        <v>0</v>
      </c>
      <c r="L37" s="176">
        <f>IF('נוסח א'!L46="2 מסקנות נכונות",4,IF('נוסח א'!L46="מסקנה נכונה 1",2,0))</f>
        <v>0</v>
      </c>
      <c r="M37" s="119">
        <f t="shared" si="0"/>
        <v>0</v>
      </c>
      <c r="N37" s="111">
        <f>IF('נוסח א'!N46="נכון",3,IF('נוסח א'!N46="חלקי",2,0))</f>
        <v>0</v>
      </c>
      <c r="O37" s="111">
        <f>IF('נוסח א'!O46="4 תשובות נכונות",4,IF('נוסח א'!O46="3 תשובות נכונות",3,IF('נוסח א'!O46="2 תשובות נכונות",2,IF('נוסח א'!O46="תשובה נכונה 1",1,0))))</f>
        <v>0</v>
      </c>
      <c r="P37" s="111">
        <f>IF('נוסח א'!P46="צוינו 2 מרכיבים",3,IF('נוסח א'!P46="צוין מרכיב 1",2,0))</f>
        <v>0</v>
      </c>
      <c r="Q37" s="111">
        <f>IF('נוסח א'!Q46="ד",2,0)</f>
        <v>0</v>
      </c>
      <c r="R37" s="111">
        <f>IF('נוסח א'!R46="נכון",3,IF('נוסח א'!R46="רק הסבר ביולוגי נכון",2,IF('נוסח א'!R46="רק ציון נתונים נכונים",1,0)))</f>
        <v>0</v>
      </c>
      <c r="S37" s="111">
        <f>IF('נוסח א'!S46=4,2,0)</f>
        <v>0</v>
      </c>
      <c r="T37" s="111">
        <f>IF('נוסח א'!T46="צוינו 2 מרכיבים",3,IF('נוסח א'!T46="צוין מרכיב 1",2,0))</f>
        <v>0</v>
      </c>
      <c r="U37" s="111">
        <f>IF('נוסח א'!U46="צוינו 2 מרכיבים",3,IF('נוסח א'!U46="צוין מרכיב 1",2,0))</f>
        <v>0</v>
      </c>
      <c r="V37" s="150">
        <f t="shared" si="1"/>
        <v>0</v>
      </c>
      <c r="W37" s="111">
        <f>IF('נוסח א'!W46=4,2,0)</f>
        <v>0</v>
      </c>
      <c r="X37" s="111">
        <f>IF('נוסח א'!X46="נכון",4,IF('נוסח א'!X46="חלקי - 3 נקודות",3,IF('נוסח א'!X46="חלקי - 2 נקודות",2,IF('נוסח א'!X46="חלקי - נקודה 1",1,0))))</f>
        <v>0</v>
      </c>
      <c r="Y37" s="149">
        <f>IF('נוסח א'!Y46="2 השלמות נכונות",2,IF('נוסח א'!Y46="השלמה נכונה אחת",1,0))</f>
        <v>0</v>
      </c>
      <c r="Z37" s="149">
        <f>IF('נוסח א'!Z46="5 תשובות נכונות",5,IF('נוסח א'!Z46="4 תשובות נכונות",4,IF('נוסח א'!Z46="3 תשובות נכונות",3,IF('נוסח א'!Z46="2 תשובות נכונות",2,IF('נוסח א'!Z46="תשובה נכונה 1",1,0)))))</f>
        <v>0</v>
      </c>
      <c r="AA37" s="111">
        <f>IF('נוסח א'!AA46="נכון",2,0)</f>
        <v>0</v>
      </c>
      <c r="AB37" s="150">
        <f t="shared" si="2"/>
        <v>0</v>
      </c>
      <c r="AC37" s="111">
        <f>IF('נוסח א'!AC46="נכון",4,IF('נוסח א'!AC46="חלקי",3,0))</f>
        <v>0</v>
      </c>
      <c r="AD37" s="111">
        <f>IF('נוסח א'!AD46=1,3,0)</f>
        <v>0</v>
      </c>
      <c r="AE37" s="111">
        <f>IF('נוסח א'!AE46="נכון",4,0)</f>
        <v>0</v>
      </c>
      <c r="AF37" s="111">
        <f>IF('נוסח א'!AF46="צוינו 3 מרכיבים",3,IF('נוסח א'!AF46="צוינו 2 מרכיבים",2,IF('נוסח א'!AF46="צוין מרכיב 1",1,0)))</f>
        <v>0</v>
      </c>
      <c r="AG37" s="111">
        <f>IF('נוסח א'!AG46="נכון",4,IF('נוסח א'!AG46="חלקי",2,0))</f>
        <v>0</v>
      </c>
      <c r="AH37" s="111">
        <f>IF('נוסח א'!AH46="נכון",2,IF('נוסח א'!AH46="חלקי",1,0))</f>
        <v>0</v>
      </c>
      <c r="AI37" s="111">
        <f>IF('נוסח א'!AI46=2,2,0)</f>
        <v>0</v>
      </c>
      <c r="AJ37" s="111">
        <f>IF('נוסח א'!AJ46="2 תשובות נכונות",2,IF('נוסח א'!AJ46="תשובה נכונה 1",1,0))</f>
        <v>0</v>
      </c>
      <c r="AK37" s="111">
        <f>IF('נוסח א'!AK46=1,2,0)</f>
        <v>0</v>
      </c>
      <c r="AL37" s="111">
        <f>IF('נוסח א'!AL46="נכון",4,IF('נוסח א'!AL46="חלקי",3,0))</f>
        <v>0</v>
      </c>
      <c r="AM37" s="111">
        <f>IF('נוסח א'!AM46="נכון",3,0)</f>
        <v>0</v>
      </c>
      <c r="AN37" s="111">
        <f>IF('נוסח א'!AN46=2,3,0)</f>
        <v>0</v>
      </c>
      <c r="AO37" s="176">
        <f>IF('נוסח א'!AO46="נכון",4,IF('נוסח א'!AO46="חלקי",2,0))</f>
        <v>0</v>
      </c>
      <c r="AP37" s="119">
        <f t="shared" si="3"/>
        <v>0</v>
      </c>
      <c r="AQ37" s="131">
        <f t="shared" si="4"/>
        <v>0</v>
      </c>
      <c r="AR37" s="131">
        <f t="shared" si="5"/>
        <v>0</v>
      </c>
      <c r="AS37" s="146">
        <f>'נוסח א'!AQ46</f>
        <v>0</v>
      </c>
      <c r="AT37" s="87">
        <f t="shared" si="6"/>
        <v>0</v>
      </c>
      <c r="BB37"/>
      <c r="BC37"/>
      <c r="BD37"/>
      <c r="BE37"/>
      <c r="BF37"/>
    </row>
    <row r="38" spans="1:58" x14ac:dyDescent="0.2">
      <c r="A38" s="10">
        <v>30</v>
      </c>
      <c r="B38" s="110">
        <f>'נוסח א'!B47</f>
        <v>0</v>
      </c>
      <c r="C38" s="111">
        <f>IF('נוסח א'!C47=2,2,0)</f>
        <v>0</v>
      </c>
      <c r="D38" s="111">
        <f>IF('נוסח א'!D47=4,2,0)</f>
        <v>0</v>
      </c>
      <c r="E38" s="111">
        <f>IF('נוסח א'!E47="נכון",2,0)</f>
        <v>0</v>
      </c>
      <c r="F38" s="111">
        <f>IF('נוסח א'!F47="נכון",2,0)</f>
        <v>0</v>
      </c>
      <c r="G38" s="111">
        <f>IF('נוסח א'!G47="נכון",2,0)</f>
        <v>0</v>
      </c>
      <c r="H38" s="111">
        <f>IF('נוסח א'!H47="ג",2,0)</f>
        <v>0</v>
      </c>
      <c r="I38" s="111">
        <f>IF('נוסח א'!I47="נכון",2,0)</f>
        <v>0</v>
      </c>
      <c r="J38" s="111">
        <f>IF('נוסח א'!J47="קטנה מ-",2,0)</f>
        <v>0</v>
      </c>
      <c r="K38" s="176">
        <f>IF('נוסח א'!K47=1,2,0)</f>
        <v>0</v>
      </c>
      <c r="L38" s="176">
        <f>IF('נוסח א'!L47="2 מסקנות נכונות",4,IF('נוסח א'!L47="מסקנה נכונה 1",2,0))</f>
        <v>0</v>
      </c>
      <c r="M38" s="119">
        <f t="shared" si="0"/>
        <v>0</v>
      </c>
      <c r="N38" s="111">
        <f>IF('נוסח א'!N47="נכון",3,IF('נוסח א'!N47="חלקי",2,0))</f>
        <v>0</v>
      </c>
      <c r="O38" s="111">
        <f>IF('נוסח א'!O47="4 תשובות נכונות",4,IF('נוסח א'!O47="3 תשובות נכונות",3,IF('נוסח א'!O47="2 תשובות נכונות",2,IF('נוסח א'!O47="תשובה נכונה 1",1,0))))</f>
        <v>0</v>
      </c>
      <c r="P38" s="111">
        <f>IF('נוסח א'!P47="צוינו 2 מרכיבים",3,IF('נוסח א'!P47="צוין מרכיב 1",2,0))</f>
        <v>0</v>
      </c>
      <c r="Q38" s="111">
        <f>IF('נוסח א'!Q47="ד",2,0)</f>
        <v>0</v>
      </c>
      <c r="R38" s="111">
        <f>IF('נוסח א'!R47="נכון",3,IF('נוסח א'!R47="רק הסבר ביולוגי נכון",2,IF('נוסח א'!R47="רק ציון נתונים נכונים",1,0)))</f>
        <v>0</v>
      </c>
      <c r="S38" s="111">
        <f>IF('נוסח א'!S47=4,2,0)</f>
        <v>0</v>
      </c>
      <c r="T38" s="111">
        <f>IF('נוסח א'!T47="צוינו 2 מרכיבים",3,IF('נוסח א'!T47="צוין מרכיב 1",2,0))</f>
        <v>0</v>
      </c>
      <c r="U38" s="111">
        <f>IF('נוסח א'!U47="צוינו 2 מרכיבים",3,IF('נוסח א'!U47="צוין מרכיב 1",2,0))</f>
        <v>0</v>
      </c>
      <c r="V38" s="150">
        <f t="shared" si="1"/>
        <v>0</v>
      </c>
      <c r="W38" s="111">
        <f>IF('נוסח א'!W47=4,2,0)</f>
        <v>0</v>
      </c>
      <c r="X38" s="111">
        <f>IF('נוסח א'!X47="נכון",4,IF('נוסח א'!X47="חלקי - 3 נקודות",3,IF('נוסח א'!X47="חלקי - 2 נקודות",2,IF('נוסח א'!X47="חלקי - נקודה 1",1,0))))</f>
        <v>0</v>
      </c>
      <c r="Y38" s="149">
        <f>IF('נוסח א'!Y47="2 השלמות נכונות",2,IF('נוסח א'!Y47="השלמה נכונה אחת",1,0))</f>
        <v>0</v>
      </c>
      <c r="Z38" s="149">
        <f>IF('נוסח א'!Z47="5 תשובות נכונות",5,IF('נוסח א'!Z47="4 תשובות נכונות",4,IF('נוסח א'!Z47="3 תשובות נכונות",3,IF('נוסח א'!Z47="2 תשובות נכונות",2,IF('נוסח א'!Z47="תשובה נכונה 1",1,0)))))</f>
        <v>0</v>
      </c>
      <c r="AA38" s="111">
        <f>IF('נוסח א'!AA47="נכון",2,0)</f>
        <v>0</v>
      </c>
      <c r="AB38" s="150">
        <f t="shared" si="2"/>
        <v>0</v>
      </c>
      <c r="AC38" s="111">
        <f>IF('נוסח א'!AC47="נכון",4,IF('נוסח א'!AC47="חלקי",3,0))</f>
        <v>0</v>
      </c>
      <c r="AD38" s="111">
        <f>IF('נוסח א'!AD47=1,3,0)</f>
        <v>0</v>
      </c>
      <c r="AE38" s="111">
        <f>IF('נוסח א'!AE47="נכון",4,0)</f>
        <v>0</v>
      </c>
      <c r="AF38" s="111">
        <f>IF('נוסח א'!AF47="צוינו 3 מרכיבים",3,IF('נוסח א'!AF47="צוינו 2 מרכיבים",2,IF('נוסח א'!AF47="צוין מרכיב 1",1,0)))</f>
        <v>0</v>
      </c>
      <c r="AG38" s="111">
        <f>IF('נוסח א'!AG47="נכון",4,IF('נוסח א'!AG47="חלקי",2,0))</f>
        <v>0</v>
      </c>
      <c r="AH38" s="111">
        <f>IF('נוסח א'!AH47="נכון",2,IF('נוסח א'!AH47="חלקי",1,0))</f>
        <v>0</v>
      </c>
      <c r="AI38" s="111">
        <f>IF('נוסח א'!AI47=2,2,0)</f>
        <v>0</v>
      </c>
      <c r="AJ38" s="111">
        <f>IF('נוסח א'!AJ47="2 תשובות נכונות",2,IF('נוסח א'!AJ47="תשובה נכונה 1",1,0))</f>
        <v>0</v>
      </c>
      <c r="AK38" s="111">
        <f>IF('נוסח א'!AK47=1,2,0)</f>
        <v>0</v>
      </c>
      <c r="AL38" s="111">
        <f>IF('נוסח א'!AL47="נכון",4,IF('נוסח א'!AL47="חלקי",3,0))</f>
        <v>0</v>
      </c>
      <c r="AM38" s="111">
        <f>IF('נוסח א'!AM47="נכון",3,0)</f>
        <v>0</v>
      </c>
      <c r="AN38" s="111">
        <f>IF('נוסח א'!AN47=2,3,0)</f>
        <v>0</v>
      </c>
      <c r="AO38" s="176">
        <f>IF('נוסח א'!AO47="נכון",4,IF('נוסח א'!AO47="חלקי",2,0))</f>
        <v>0</v>
      </c>
      <c r="AP38" s="119">
        <f t="shared" si="3"/>
        <v>0</v>
      </c>
      <c r="AQ38" s="131">
        <f t="shared" si="4"/>
        <v>0</v>
      </c>
      <c r="AR38" s="131">
        <f t="shared" si="5"/>
        <v>0</v>
      </c>
      <c r="AS38" s="146">
        <f>'נוסח א'!AQ47</f>
        <v>0</v>
      </c>
      <c r="AT38" s="87">
        <f t="shared" si="6"/>
        <v>0</v>
      </c>
      <c r="BB38"/>
      <c r="BC38"/>
      <c r="BD38"/>
      <c r="BE38"/>
      <c r="BF38"/>
    </row>
    <row r="39" spans="1:58" x14ac:dyDescent="0.2">
      <c r="A39" s="10">
        <v>31</v>
      </c>
      <c r="B39" s="110">
        <f>'נוסח א'!B48</f>
        <v>0</v>
      </c>
      <c r="C39" s="111">
        <f>IF('נוסח א'!C48=2,2,0)</f>
        <v>0</v>
      </c>
      <c r="D39" s="111">
        <f>IF('נוסח א'!D48=4,2,0)</f>
        <v>0</v>
      </c>
      <c r="E39" s="111">
        <f>IF('נוסח א'!E48="נכון",2,0)</f>
        <v>0</v>
      </c>
      <c r="F39" s="111">
        <f>IF('נוסח א'!F48="נכון",2,0)</f>
        <v>0</v>
      </c>
      <c r="G39" s="111">
        <f>IF('נוסח א'!G48="נכון",2,0)</f>
        <v>0</v>
      </c>
      <c r="H39" s="111">
        <f>IF('נוסח א'!H48="ג",2,0)</f>
        <v>0</v>
      </c>
      <c r="I39" s="111">
        <f>IF('נוסח א'!I48="נכון",2,0)</f>
        <v>0</v>
      </c>
      <c r="J39" s="111">
        <f>IF('נוסח א'!J48="קטנה מ-",2,0)</f>
        <v>0</v>
      </c>
      <c r="K39" s="176">
        <f>IF('נוסח א'!K48=1,2,0)</f>
        <v>0</v>
      </c>
      <c r="L39" s="176">
        <f>IF('נוסח א'!L48="2 מסקנות נכונות",4,IF('נוסח א'!L48="מסקנה נכונה 1",2,0))</f>
        <v>0</v>
      </c>
      <c r="M39" s="119">
        <f t="shared" si="0"/>
        <v>0</v>
      </c>
      <c r="N39" s="111">
        <f>IF('נוסח א'!N48="נכון",3,IF('נוסח א'!N48="חלקי",2,0))</f>
        <v>0</v>
      </c>
      <c r="O39" s="111">
        <f>IF('נוסח א'!O48="4 תשובות נכונות",4,IF('נוסח א'!O48="3 תשובות נכונות",3,IF('נוסח א'!O48="2 תשובות נכונות",2,IF('נוסח א'!O48="תשובה נכונה 1",1,0))))</f>
        <v>0</v>
      </c>
      <c r="P39" s="111">
        <f>IF('נוסח א'!P48="צוינו 2 מרכיבים",3,IF('נוסח א'!P48="צוין מרכיב 1",2,0))</f>
        <v>0</v>
      </c>
      <c r="Q39" s="111">
        <f>IF('נוסח א'!Q48="ד",2,0)</f>
        <v>0</v>
      </c>
      <c r="R39" s="111">
        <f>IF('נוסח א'!R48="נכון",3,IF('נוסח א'!R48="רק הסבר ביולוגי נכון",2,IF('נוסח א'!R48="רק ציון נתונים נכונים",1,0)))</f>
        <v>0</v>
      </c>
      <c r="S39" s="111">
        <f>IF('נוסח א'!S48=4,2,0)</f>
        <v>0</v>
      </c>
      <c r="T39" s="111">
        <f>IF('נוסח א'!T48="צוינו 2 מרכיבים",3,IF('נוסח א'!T48="צוין מרכיב 1",2,0))</f>
        <v>0</v>
      </c>
      <c r="U39" s="111">
        <f>IF('נוסח א'!U48="צוינו 2 מרכיבים",3,IF('נוסח א'!U48="צוין מרכיב 1",2,0))</f>
        <v>0</v>
      </c>
      <c r="V39" s="150">
        <f t="shared" si="1"/>
        <v>0</v>
      </c>
      <c r="W39" s="111">
        <f>IF('נוסח א'!W48=4,2,0)</f>
        <v>0</v>
      </c>
      <c r="X39" s="111">
        <f>IF('נוסח א'!X48="נכון",4,IF('נוסח א'!X48="חלקי - 3 נקודות",3,IF('נוסח א'!X48="חלקי - 2 נקודות",2,IF('נוסח א'!X48="חלקי - נקודה 1",1,0))))</f>
        <v>0</v>
      </c>
      <c r="Y39" s="149">
        <f>IF('נוסח א'!Y48="2 השלמות נכונות",2,IF('נוסח א'!Y48="השלמה נכונה אחת",1,0))</f>
        <v>0</v>
      </c>
      <c r="Z39" s="149">
        <f>IF('נוסח א'!Z48="5 תשובות נכונות",5,IF('נוסח א'!Z48="4 תשובות נכונות",4,IF('נוסח א'!Z48="3 תשובות נכונות",3,IF('נוסח א'!Z48="2 תשובות נכונות",2,IF('נוסח א'!Z48="תשובה נכונה 1",1,0)))))</f>
        <v>0</v>
      </c>
      <c r="AA39" s="111">
        <f>IF('נוסח א'!AA48="נכון",2,0)</f>
        <v>0</v>
      </c>
      <c r="AB39" s="150">
        <f t="shared" si="2"/>
        <v>0</v>
      </c>
      <c r="AC39" s="111">
        <f>IF('נוסח א'!AC48="נכון",4,IF('נוסח א'!AC48="חלקי",3,0))</f>
        <v>0</v>
      </c>
      <c r="AD39" s="111">
        <f>IF('נוסח א'!AD48=1,3,0)</f>
        <v>0</v>
      </c>
      <c r="AE39" s="111">
        <f>IF('נוסח א'!AE48="נכון",4,0)</f>
        <v>0</v>
      </c>
      <c r="AF39" s="111">
        <f>IF('נוסח א'!AF48="צוינו 3 מרכיבים",3,IF('נוסח א'!AF48="צוינו 2 מרכיבים",2,IF('נוסח א'!AF48="צוין מרכיב 1",1,0)))</f>
        <v>0</v>
      </c>
      <c r="AG39" s="111">
        <f>IF('נוסח א'!AG48="נכון",4,IF('נוסח א'!AG48="חלקי",2,0))</f>
        <v>0</v>
      </c>
      <c r="AH39" s="111">
        <f>IF('נוסח א'!AH48="נכון",2,IF('נוסח א'!AH48="חלקי",1,0))</f>
        <v>0</v>
      </c>
      <c r="AI39" s="111">
        <f>IF('נוסח א'!AI48=2,2,0)</f>
        <v>0</v>
      </c>
      <c r="AJ39" s="111">
        <f>IF('נוסח א'!AJ48="2 תשובות נכונות",2,IF('נוסח א'!AJ48="תשובה נכונה 1",1,0))</f>
        <v>0</v>
      </c>
      <c r="AK39" s="111">
        <f>IF('נוסח א'!AK48=1,2,0)</f>
        <v>0</v>
      </c>
      <c r="AL39" s="111">
        <f>IF('נוסח א'!AL48="נכון",4,IF('נוסח א'!AL48="חלקי",3,0))</f>
        <v>0</v>
      </c>
      <c r="AM39" s="111">
        <f>IF('נוסח א'!AM48="נכון",3,0)</f>
        <v>0</v>
      </c>
      <c r="AN39" s="111">
        <f>IF('נוסח א'!AN48=2,3,0)</f>
        <v>0</v>
      </c>
      <c r="AO39" s="176">
        <f>IF('נוסח א'!AO48="נכון",4,IF('נוסח א'!AO48="חלקי",2,0))</f>
        <v>0</v>
      </c>
      <c r="AP39" s="119">
        <f t="shared" si="3"/>
        <v>0</v>
      </c>
      <c r="AQ39" s="131">
        <f t="shared" si="4"/>
        <v>0</v>
      </c>
      <c r="AR39" s="131">
        <f t="shared" si="5"/>
        <v>0</v>
      </c>
      <c r="AS39" s="146">
        <f>'נוסח א'!AQ48</f>
        <v>0</v>
      </c>
      <c r="AT39" s="87">
        <f t="shared" si="6"/>
        <v>0</v>
      </c>
      <c r="BB39"/>
      <c r="BC39"/>
      <c r="BD39"/>
      <c r="BE39"/>
      <c r="BF39"/>
    </row>
    <row r="40" spans="1:58" x14ac:dyDescent="0.2">
      <c r="A40" s="10">
        <v>32</v>
      </c>
      <c r="B40" s="110">
        <f>'נוסח א'!B49</f>
        <v>0</v>
      </c>
      <c r="C40" s="111">
        <f>IF('נוסח א'!C49=2,2,0)</f>
        <v>0</v>
      </c>
      <c r="D40" s="111">
        <f>IF('נוסח א'!D49=4,2,0)</f>
        <v>0</v>
      </c>
      <c r="E40" s="111">
        <f>IF('נוסח א'!E49="נכון",2,0)</f>
        <v>0</v>
      </c>
      <c r="F40" s="111">
        <f>IF('נוסח א'!F49="נכון",2,0)</f>
        <v>0</v>
      </c>
      <c r="G40" s="111">
        <f>IF('נוסח א'!G49="נכון",2,0)</f>
        <v>0</v>
      </c>
      <c r="H40" s="111">
        <f>IF('נוסח א'!H49="ג",2,0)</f>
        <v>0</v>
      </c>
      <c r="I40" s="111">
        <f>IF('נוסח א'!I49="נכון",2,0)</f>
        <v>0</v>
      </c>
      <c r="J40" s="111">
        <f>IF('נוסח א'!J49="קטנה מ-",2,0)</f>
        <v>0</v>
      </c>
      <c r="K40" s="176">
        <f>IF('נוסח א'!K49=1,2,0)</f>
        <v>0</v>
      </c>
      <c r="L40" s="176">
        <f>IF('נוסח א'!L49="2 מסקנות נכונות",4,IF('נוסח א'!L49="מסקנה נכונה 1",2,0))</f>
        <v>0</v>
      </c>
      <c r="M40" s="119">
        <f t="shared" si="0"/>
        <v>0</v>
      </c>
      <c r="N40" s="111">
        <f>IF('נוסח א'!N49="נכון",3,IF('נוסח א'!N49="חלקי",2,0))</f>
        <v>0</v>
      </c>
      <c r="O40" s="111">
        <f>IF('נוסח א'!O49="4 תשובות נכונות",4,IF('נוסח א'!O49="3 תשובות נכונות",3,IF('נוסח א'!O49="2 תשובות נכונות",2,IF('נוסח א'!O49="תשובה נכונה 1",1,0))))</f>
        <v>0</v>
      </c>
      <c r="P40" s="111">
        <f>IF('נוסח א'!P49="צוינו 2 מרכיבים",3,IF('נוסח א'!P49="צוין מרכיב 1",2,0))</f>
        <v>0</v>
      </c>
      <c r="Q40" s="111">
        <f>IF('נוסח א'!Q49="ד",2,0)</f>
        <v>0</v>
      </c>
      <c r="R40" s="111">
        <f>IF('נוסח א'!R49="נכון",3,IF('נוסח א'!R49="רק הסבר ביולוגי נכון",2,IF('נוסח א'!R49="רק ציון נתונים נכונים",1,0)))</f>
        <v>0</v>
      </c>
      <c r="S40" s="111">
        <f>IF('נוסח א'!S49=4,2,0)</f>
        <v>0</v>
      </c>
      <c r="T40" s="111">
        <f>IF('נוסח א'!T49="צוינו 2 מרכיבים",3,IF('נוסח א'!T49="צוין מרכיב 1",2,0))</f>
        <v>0</v>
      </c>
      <c r="U40" s="111">
        <f>IF('נוסח א'!U49="צוינו 2 מרכיבים",3,IF('נוסח א'!U49="צוין מרכיב 1",2,0))</f>
        <v>0</v>
      </c>
      <c r="V40" s="150">
        <f t="shared" si="1"/>
        <v>0</v>
      </c>
      <c r="W40" s="111">
        <f>IF('נוסח א'!W49=4,2,0)</f>
        <v>0</v>
      </c>
      <c r="X40" s="111">
        <f>IF('נוסח א'!X49="נכון",4,IF('נוסח א'!X49="חלקי - 3 נקודות",3,IF('נוסח א'!X49="חלקי - 2 נקודות",2,IF('נוסח א'!X49="חלקי - נקודה 1",1,0))))</f>
        <v>0</v>
      </c>
      <c r="Y40" s="149">
        <f>IF('נוסח א'!Y49="2 השלמות נכונות",2,IF('נוסח א'!Y49="השלמה נכונה אחת",1,0))</f>
        <v>0</v>
      </c>
      <c r="Z40" s="149">
        <f>IF('נוסח א'!Z49="5 תשובות נכונות",5,IF('נוסח א'!Z49="4 תשובות נכונות",4,IF('נוסח א'!Z49="3 תשובות נכונות",3,IF('נוסח א'!Z49="2 תשובות נכונות",2,IF('נוסח א'!Z49="תשובה נכונה 1",1,0)))))</f>
        <v>0</v>
      </c>
      <c r="AA40" s="111">
        <f>IF('נוסח א'!AA49="נכון",2,0)</f>
        <v>0</v>
      </c>
      <c r="AB40" s="150">
        <f t="shared" si="2"/>
        <v>0</v>
      </c>
      <c r="AC40" s="111">
        <f>IF('נוסח א'!AC49="נכון",4,IF('נוסח א'!AC49="חלקי",3,0))</f>
        <v>0</v>
      </c>
      <c r="AD40" s="111">
        <f>IF('נוסח א'!AD49=1,3,0)</f>
        <v>0</v>
      </c>
      <c r="AE40" s="111">
        <f>IF('נוסח א'!AE49="נכון",4,0)</f>
        <v>0</v>
      </c>
      <c r="AF40" s="111">
        <f>IF('נוסח א'!AF49="צוינו 3 מרכיבים",3,IF('נוסח א'!AF49="צוינו 2 מרכיבים",2,IF('נוסח א'!AF49="צוין מרכיב 1",1,0)))</f>
        <v>0</v>
      </c>
      <c r="AG40" s="111">
        <f>IF('נוסח א'!AG49="נכון",4,IF('נוסח א'!AG49="חלקי",2,0))</f>
        <v>0</v>
      </c>
      <c r="AH40" s="111">
        <f>IF('נוסח א'!AH49="נכון",2,IF('נוסח א'!AH49="חלקי",1,0))</f>
        <v>0</v>
      </c>
      <c r="AI40" s="111">
        <f>IF('נוסח א'!AI49=2,2,0)</f>
        <v>0</v>
      </c>
      <c r="AJ40" s="111">
        <f>IF('נוסח א'!AJ49="2 תשובות נכונות",2,IF('נוסח א'!AJ49="תשובה נכונה 1",1,0))</f>
        <v>0</v>
      </c>
      <c r="AK40" s="111">
        <f>IF('נוסח א'!AK49=1,2,0)</f>
        <v>0</v>
      </c>
      <c r="AL40" s="111">
        <f>IF('נוסח א'!AL49="נכון",4,IF('נוסח א'!AL49="חלקי",3,0))</f>
        <v>0</v>
      </c>
      <c r="AM40" s="111">
        <f>IF('נוסח א'!AM49="נכון",3,0)</f>
        <v>0</v>
      </c>
      <c r="AN40" s="111">
        <f>IF('נוסח א'!AN49=2,3,0)</f>
        <v>0</v>
      </c>
      <c r="AO40" s="176">
        <f>IF('נוסח א'!AO49="נכון",4,IF('נוסח א'!AO49="חלקי",2,0))</f>
        <v>0</v>
      </c>
      <c r="AP40" s="119">
        <f t="shared" si="3"/>
        <v>0</v>
      </c>
      <c r="AQ40" s="131">
        <f t="shared" si="4"/>
        <v>0</v>
      </c>
      <c r="AR40" s="131">
        <f t="shared" si="5"/>
        <v>0</v>
      </c>
      <c r="AS40" s="146">
        <f>'נוסח א'!AQ49</f>
        <v>0</v>
      </c>
      <c r="AT40" s="87">
        <f t="shared" si="6"/>
        <v>0</v>
      </c>
      <c r="BB40"/>
      <c r="BC40"/>
      <c r="BD40"/>
      <c r="BE40"/>
      <c r="BF40"/>
    </row>
    <row r="41" spans="1:58" x14ac:dyDescent="0.2">
      <c r="A41" s="10">
        <v>33</v>
      </c>
      <c r="B41" s="110">
        <f>'נוסח א'!B50</f>
        <v>0</v>
      </c>
      <c r="C41" s="111">
        <f>IF('נוסח א'!C50=2,2,0)</f>
        <v>0</v>
      </c>
      <c r="D41" s="111">
        <f>IF('נוסח א'!D50=4,2,0)</f>
        <v>0</v>
      </c>
      <c r="E41" s="111">
        <f>IF('נוסח א'!E50="נכון",2,0)</f>
        <v>0</v>
      </c>
      <c r="F41" s="111">
        <f>IF('נוסח א'!F50="נכון",2,0)</f>
        <v>0</v>
      </c>
      <c r="G41" s="111">
        <f>IF('נוסח א'!G50="נכון",2,0)</f>
        <v>0</v>
      </c>
      <c r="H41" s="111">
        <f>IF('נוסח א'!H50="ג",2,0)</f>
        <v>0</v>
      </c>
      <c r="I41" s="111">
        <f>IF('נוסח א'!I50="נכון",2,0)</f>
        <v>0</v>
      </c>
      <c r="J41" s="111">
        <f>IF('נוסח א'!J50="קטנה מ-",2,0)</f>
        <v>0</v>
      </c>
      <c r="K41" s="176">
        <f>IF('נוסח א'!K50=1,2,0)</f>
        <v>0</v>
      </c>
      <c r="L41" s="176">
        <f>IF('נוסח א'!L50="2 מסקנות נכונות",4,IF('נוסח א'!L50="מסקנה נכונה 1",2,0))</f>
        <v>0</v>
      </c>
      <c r="M41" s="119">
        <f t="shared" si="0"/>
        <v>0</v>
      </c>
      <c r="N41" s="111">
        <f>IF('נוסח א'!N50="נכון",3,IF('נוסח א'!N50="חלקי",2,0))</f>
        <v>0</v>
      </c>
      <c r="O41" s="111">
        <f>IF('נוסח א'!O50="4 תשובות נכונות",4,IF('נוסח א'!O50="3 תשובות נכונות",3,IF('נוסח א'!O50="2 תשובות נכונות",2,IF('נוסח א'!O50="תשובה נכונה 1",1,0))))</f>
        <v>0</v>
      </c>
      <c r="P41" s="111">
        <f>IF('נוסח א'!P50="צוינו 2 מרכיבים",3,IF('נוסח א'!P50="צוין מרכיב 1",2,0))</f>
        <v>0</v>
      </c>
      <c r="Q41" s="111">
        <f>IF('נוסח א'!Q50="ד",2,0)</f>
        <v>0</v>
      </c>
      <c r="R41" s="111">
        <f>IF('נוסח א'!R50="נכון",3,IF('נוסח א'!R50="רק הסבר ביולוגי נכון",2,IF('נוסח א'!R50="רק ציון נתונים נכונים",1,0)))</f>
        <v>0</v>
      </c>
      <c r="S41" s="111">
        <f>IF('נוסח א'!S50=4,2,0)</f>
        <v>0</v>
      </c>
      <c r="T41" s="111">
        <f>IF('נוסח א'!T50="צוינו 2 מרכיבים",3,IF('נוסח א'!T50="צוין מרכיב 1",2,0))</f>
        <v>0</v>
      </c>
      <c r="U41" s="111">
        <f>IF('נוסח א'!U50="צוינו 2 מרכיבים",3,IF('נוסח א'!U50="צוין מרכיב 1",2,0))</f>
        <v>0</v>
      </c>
      <c r="V41" s="150">
        <f t="shared" si="1"/>
        <v>0</v>
      </c>
      <c r="W41" s="111">
        <f>IF('נוסח א'!W50=4,2,0)</f>
        <v>0</v>
      </c>
      <c r="X41" s="111">
        <f>IF('נוסח א'!X50="נכון",4,IF('נוסח א'!X50="חלקי - 3 נקודות",3,IF('נוסח א'!X50="חלקי - 2 נקודות",2,IF('נוסח א'!X50="חלקי - נקודה 1",1,0))))</f>
        <v>0</v>
      </c>
      <c r="Y41" s="149">
        <f>IF('נוסח א'!Y50="2 השלמות נכונות",2,IF('נוסח א'!Y50="השלמה נכונה אחת",1,0))</f>
        <v>0</v>
      </c>
      <c r="Z41" s="149">
        <f>IF('נוסח א'!Z50="5 תשובות נכונות",5,IF('נוסח א'!Z50="4 תשובות נכונות",4,IF('נוסח א'!Z50="3 תשובות נכונות",3,IF('נוסח א'!Z50="2 תשובות נכונות",2,IF('נוסח א'!Z50="תשובה נכונה 1",1,0)))))</f>
        <v>0</v>
      </c>
      <c r="AA41" s="111">
        <f>IF('נוסח א'!AA50="נכון",2,0)</f>
        <v>0</v>
      </c>
      <c r="AB41" s="150">
        <f t="shared" si="2"/>
        <v>0</v>
      </c>
      <c r="AC41" s="111">
        <f>IF('נוסח א'!AC50="נכון",4,IF('נוסח א'!AC50="חלקי",3,0))</f>
        <v>0</v>
      </c>
      <c r="AD41" s="111">
        <f>IF('נוסח א'!AD50=1,3,0)</f>
        <v>0</v>
      </c>
      <c r="AE41" s="111">
        <f>IF('נוסח א'!AE50="נכון",4,0)</f>
        <v>0</v>
      </c>
      <c r="AF41" s="111">
        <f>IF('נוסח א'!AF50="צוינו 3 מרכיבים",3,IF('נוסח א'!AF50="צוינו 2 מרכיבים",2,IF('נוסח א'!AF50="צוין מרכיב 1",1,0)))</f>
        <v>0</v>
      </c>
      <c r="AG41" s="111">
        <f>IF('נוסח א'!AG50="נכון",4,IF('נוסח א'!AG50="חלקי",2,0))</f>
        <v>0</v>
      </c>
      <c r="AH41" s="111">
        <f>IF('נוסח א'!AH50="נכון",2,IF('נוסח א'!AH50="חלקי",1,0))</f>
        <v>0</v>
      </c>
      <c r="AI41" s="111">
        <f>IF('נוסח א'!AI50=2,2,0)</f>
        <v>0</v>
      </c>
      <c r="AJ41" s="111">
        <f>IF('נוסח א'!AJ50="2 תשובות נכונות",2,IF('נוסח א'!AJ50="תשובה נכונה 1",1,0))</f>
        <v>0</v>
      </c>
      <c r="AK41" s="111">
        <f>IF('נוסח א'!AK50=1,2,0)</f>
        <v>0</v>
      </c>
      <c r="AL41" s="111">
        <f>IF('נוסח א'!AL50="נכון",4,IF('נוסח א'!AL50="חלקי",3,0))</f>
        <v>0</v>
      </c>
      <c r="AM41" s="111">
        <f>IF('נוסח א'!AM50="נכון",3,0)</f>
        <v>0</v>
      </c>
      <c r="AN41" s="111">
        <f>IF('נוסח א'!AN50=2,3,0)</f>
        <v>0</v>
      </c>
      <c r="AO41" s="176">
        <f>IF('נוסח א'!AO50="נכון",4,IF('נוסח א'!AO50="חלקי",2,0))</f>
        <v>0</v>
      </c>
      <c r="AP41" s="119">
        <f t="shared" si="3"/>
        <v>0</v>
      </c>
      <c r="AQ41" s="131">
        <f t="shared" si="4"/>
        <v>0</v>
      </c>
      <c r="AR41" s="131">
        <f t="shared" si="5"/>
        <v>0</v>
      </c>
      <c r="AS41" s="146">
        <f>'נוסח א'!AQ50</f>
        <v>0</v>
      </c>
      <c r="AT41" s="87">
        <f t="shared" si="6"/>
        <v>0</v>
      </c>
      <c r="BB41"/>
      <c r="BC41"/>
      <c r="BD41"/>
      <c r="BE41"/>
      <c r="BF41"/>
    </row>
    <row r="42" spans="1:58" x14ac:dyDescent="0.2">
      <c r="A42" s="10">
        <v>34</v>
      </c>
      <c r="B42" s="110">
        <f>'נוסח א'!B51</f>
        <v>0</v>
      </c>
      <c r="C42" s="111">
        <f>IF('נוסח א'!C51=2,2,0)</f>
        <v>0</v>
      </c>
      <c r="D42" s="111">
        <f>IF('נוסח א'!D51=4,2,0)</f>
        <v>0</v>
      </c>
      <c r="E42" s="111">
        <f>IF('נוסח א'!E51="נכון",2,0)</f>
        <v>0</v>
      </c>
      <c r="F42" s="111">
        <f>IF('נוסח א'!F51="נכון",2,0)</f>
        <v>0</v>
      </c>
      <c r="G42" s="111">
        <f>IF('נוסח א'!G51="נכון",2,0)</f>
        <v>0</v>
      </c>
      <c r="H42" s="111">
        <f>IF('נוסח א'!H51="ג",2,0)</f>
        <v>0</v>
      </c>
      <c r="I42" s="111">
        <f>IF('נוסח א'!I51="נכון",2,0)</f>
        <v>0</v>
      </c>
      <c r="J42" s="111">
        <f>IF('נוסח א'!J51="קטנה מ-",2,0)</f>
        <v>0</v>
      </c>
      <c r="K42" s="176">
        <f>IF('נוסח א'!K51=1,2,0)</f>
        <v>0</v>
      </c>
      <c r="L42" s="176">
        <f>IF('נוסח א'!L51="2 מסקנות נכונות",4,IF('נוסח א'!L51="מסקנה נכונה 1",2,0))</f>
        <v>0</v>
      </c>
      <c r="M42" s="119">
        <f t="shared" si="0"/>
        <v>0</v>
      </c>
      <c r="N42" s="111">
        <f>IF('נוסח א'!N51="נכון",3,IF('נוסח א'!N51="חלקי",2,0))</f>
        <v>0</v>
      </c>
      <c r="O42" s="111">
        <f>IF('נוסח א'!O51="4 תשובות נכונות",4,IF('נוסח א'!O51="3 תשובות נכונות",3,IF('נוסח א'!O51="2 תשובות נכונות",2,IF('נוסח א'!O51="תשובה נכונה 1",1,0))))</f>
        <v>0</v>
      </c>
      <c r="P42" s="111">
        <f>IF('נוסח א'!P51="צוינו 2 מרכיבים",3,IF('נוסח א'!P51="צוין מרכיב 1",2,0))</f>
        <v>0</v>
      </c>
      <c r="Q42" s="111">
        <f>IF('נוסח א'!Q51="ד",2,0)</f>
        <v>0</v>
      </c>
      <c r="R42" s="111">
        <f>IF('נוסח א'!R51="נכון",3,IF('נוסח א'!R51="רק הסבר ביולוגי נכון",2,IF('נוסח א'!R51="רק ציון נתונים נכונים",1,0)))</f>
        <v>0</v>
      </c>
      <c r="S42" s="111">
        <f>IF('נוסח א'!S51=4,2,0)</f>
        <v>0</v>
      </c>
      <c r="T42" s="111">
        <f>IF('נוסח א'!T51="צוינו 2 מרכיבים",3,IF('נוסח א'!T51="צוין מרכיב 1",2,0))</f>
        <v>0</v>
      </c>
      <c r="U42" s="111">
        <f>IF('נוסח א'!U51="צוינו 2 מרכיבים",3,IF('נוסח א'!U51="צוין מרכיב 1",2,0))</f>
        <v>0</v>
      </c>
      <c r="V42" s="150">
        <f t="shared" si="1"/>
        <v>0</v>
      </c>
      <c r="W42" s="111">
        <f>IF('נוסח א'!W51=4,2,0)</f>
        <v>0</v>
      </c>
      <c r="X42" s="111">
        <f>IF('נוסח א'!X51="נכון",4,IF('נוסח א'!X51="חלקי - 3 נקודות",3,IF('נוסח א'!X51="חלקי - 2 נקודות",2,IF('נוסח א'!X51="חלקי - נקודה 1",1,0))))</f>
        <v>0</v>
      </c>
      <c r="Y42" s="149">
        <f>IF('נוסח א'!Y51="2 השלמות נכונות",2,IF('נוסח א'!Y51="השלמה נכונה אחת",1,0))</f>
        <v>0</v>
      </c>
      <c r="Z42" s="149">
        <f>IF('נוסח א'!Z51="5 תשובות נכונות",5,IF('נוסח א'!Z51="4 תשובות נכונות",4,IF('נוסח א'!Z51="3 תשובות נכונות",3,IF('נוסח א'!Z51="2 תשובות נכונות",2,IF('נוסח א'!Z51="תשובה נכונה 1",1,0)))))</f>
        <v>0</v>
      </c>
      <c r="AA42" s="111">
        <f>IF('נוסח א'!AA51="נכון",2,0)</f>
        <v>0</v>
      </c>
      <c r="AB42" s="150">
        <f t="shared" si="2"/>
        <v>0</v>
      </c>
      <c r="AC42" s="111">
        <f>IF('נוסח א'!AC51="נכון",4,IF('נוסח א'!AC51="חלקי",3,0))</f>
        <v>0</v>
      </c>
      <c r="AD42" s="111">
        <f>IF('נוסח א'!AD51=1,3,0)</f>
        <v>0</v>
      </c>
      <c r="AE42" s="111">
        <f>IF('נוסח א'!AE51="נכון",4,0)</f>
        <v>0</v>
      </c>
      <c r="AF42" s="111">
        <f>IF('נוסח א'!AF51="צוינו 3 מרכיבים",3,IF('נוסח א'!AF51="צוינו 2 מרכיבים",2,IF('נוסח א'!AF51="צוין מרכיב 1",1,0)))</f>
        <v>0</v>
      </c>
      <c r="AG42" s="111">
        <f>IF('נוסח א'!AG51="נכון",4,IF('נוסח א'!AG51="חלקי",2,0))</f>
        <v>0</v>
      </c>
      <c r="AH42" s="111">
        <f>IF('נוסח א'!AH51="נכון",2,IF('נוסח א'!AH51="חלקי",1,0))</f>
        <v>0</v>
      </c>
      <c r="AI42" s="111">
        <f>IF('נוסח א'!AI51=2,2,0)</f>
        <v>0</v>
      </c>
      <c r="AJ42" s="111">
        <f>IF('נוסח א'!AJ51="2 תשובות נכונות",2,IF('נוסח א'!AJ51="תשובה נכונה 1",1,0))</f>
        <v>0</v>
      </c>
      <c r="AK42" s="111">
        <f>IF('נוסח א'!AK51=1,2,0)</f>
        <v>0</v>
      </c>
      <c r="AL42" s="111">
        <f>IF('נוסח א'!AL51="נכון",4,IF('נוסח א'!AL51="חלקי",3,0))</f>
        <v>0</v>
      </c>
      <c r="AM42" s="111">
        <f>IF('נוסח א'!AM51="נכון",3,0)</f>
        <v>0</v>
      </c>
      <c r="AN42" s="111">
        <f>IF('נוסח א'!AN51=2,3,0)</f>
        <v>0</v>
      </c>
      <c r="AO42" s="176">
        <f>IF('נוסח א'!AO51="נכון",4,IF('נוסח א'!AO51="חלקי",2,0))</f>
        <v>0</v>
      </c>
      <c r="AP42" s="119">
        <f t="shared" si="3"/>
        <v>0</v>
      </c>
      <c r="AQ42" s="131">
        <f t="shared" si="4"/>
        <v>0</v>
      </c>
      <c r="AR42" s="131">
        <f t="shared" si="5"/>
        <v>0</v>
      </c>
      <c r="AS42" s="146">
        <f>'נוסח א'!AQ51</f>
        <v>0</v>
      </c>
      <c r="AT42" s="87">
        <f t="shared" si="6"/>
        <v>0</v>
      </c>
      <c r="BB42"/>
      <c r="BC42"/>
      <c r="BD42"/>
      <c r="BE42"/>
      <c r="BF42"/>
    </row>
    <row r="43" spans="1:58" x14ac:dyDescent="0.2">
      <c r="A43" s="10">
        <v>35</v>
      </c>
      <c r="B43" s="110">
        <f>'נוסח א'!B52</f>
        <v>0</v>
      </c>
      <c r="C43" s="111">
        <f>IF('נוסח א'!C52=2,2,0)</f>
        <v>0</v>
      </c>
      <c r="D43" s="111">
        <f>IF('נוסח א'!D52=4,2,0)</f>
        <v>0</v>
      </c>
      <c r="E43" s="111">
        <f>IF('נוסח א'!E52="נכון",2,0)</f>
        <v>0</v>
      </c>
      <c r="F43" s="111">
        <f>IF('נוסח א'!F52="נכון",2,0)</f>
        <v>0</v>
      </c>
      <c r="G43" s="111">
        <f>IF('נוסח א'!G52="נכון",2,0)</f>
        <v>0</v>
      </c>
      <c r="H43" s="111">
        <f>IF('נוסח א'!H52="ג",2,0)</f>
        <v>0</v>
      </c>
      <c r="I43" s="111">
        <f>IF('נוסח א'!I52="נכון",2,0)</f>
        <v>0</v>
      </c>
      <c r="J43" s="111">
        <f>IF('נוסח א'!J52="קטנה מ-",2,0)</f>
        <v>0</v>
      </c>
      <c r="K43" s="176">
        <f>IF('נוסח א'!K52=1,2,0)</f>
        <v>0</v>
      </c>
      <c r="L43" s="176">
        <f>IF('נוסח א'!L52="2 מסקנות נכונות",4,IF('נוסח א'!L52="מסקנה נכונה 1",2,0))</f>
        <v>0</v>
      </c>
      <c r="M43" s="119">
        <f t="shared" si="0"/>
        <v>0</v>
      </c>
      <c r="N43" s="111">
        <f>IF('נוסח א'!N52="נכון",3,IF('נוסח א'!N52="חלקי",2,0))</f>
        <v>0</v>
      </c>
      <c r="O43" s="111">
        <f>IF('נוסח א'!O52="4 תשובות נכונות",4,IF('נוסח א'!O52="3 תשובות נכונות",3,IF('נוסח א'!O52="2 תשובות נכונות",2,IF('נוסח א'!O52="תשובה נכונה 1",1,0))))</f>
        <v>0</v>
      </c>
      <c r="P43" s="111">
        <f>IF('נוסח א'!P52="צוינו 2 מרכיבים",3,IF('נוסח א'!P52="צוין מרכיב 1",2,0))</f>
        <v>0</v>
      </c>
      <c r="Q43" s="111">
        <f>IF('נוסח א'!Q52="ד",2,0)</f>
        <v>0</v>
      </c>
      <c r="R43" s="111">
        <f>IF('נוסח א'!R52="נכון",3,IF('נוסח א'!R52="רק הסבר ביולוגי נכון",2,IF('נוסח א'!R52="רק ציון נתונים נכונים",1,0)))</f>
        <v>0</v>
      </c>
      <c r="S43" s="111">
        <f>IF('נוסח א'!S52=4,2,0)</f>
        <v>0</v>
      </c>
      <c r="T43" s="111">
        <f>IF('נוסח א'!T52="צוינו 2 מרכיבים",3,IF('נוסח א'!T52="צוין מרכיב 1",2,0))</f>
        <v>0</v>
      </c>
      <c r="U43" s="111">
        <f>IF('נוסח א'!U52="צוינו 2 מרכיבים",3,IF('נוסח א'!U52="צוין מרכיב 1",2,0))</f>
        <v>0</v>
      </c>
      <c r="V43" s="150">
        <f t="shared" si="1"/>
        <v>0</v>
      </c>
      <c r="W43" s="111">
        <f>IF('נוסח א'!W52=4,2,0)</f>
        <v>0</v>
      </c>
      <c r="X43" s="111">
        <f>IF('נוסח א'!X52="נכון",4,IF('נוסח א'!X52="חלקי - 3 נקודות",3,IF('נוסח א'!X52="חלקי - 2 נקודות",2,IF('נוסח א'!X52="חלקי - נקודה 1",1,0))))</f>
        <v>0</v>
      </c>
      <c r="Y43" s="149">
        <f>IF('נוסח א'!Y52="2 השלמות נכונות",2,IF('נוסח א'!Y52="השלמה נכונה אחת",1,0))</f>
        <v>0</v>
      </c>
      <c r="Z43" s="149">
        <f>IF('נוסח א'!Z52="5 תשובות נכונות",5,IF('נוסח א'!Z52="4 תשובות נכונות",4,IF('נוסח א'!Z52="3 תשובות נכונות",3,IF('נוסח א'!Z52="2 תשובות נכונות",2,IF('נוסח א'!Z52="תשובה נכונה 1",1,0)))))</f>
        <v>0</v>
      </c>
      <c r="AA43" s="111">
        <f>IF('נוסח א'!AA52="נכון",2,0)</f>
        <v>0</v>
      </c>
      <c r="AB43" s="150">
        <f t="shared" si="2"/>
        <v>0</v>
      </c>
      <c r="AC43" s="111">
        <f>IF('נוסח א'!AC52="נכון",4,IF('נוסח א'!AC52="חלקי",3,0))</f>
        <v>0</v>
      </c>
      <c r="AD43" s="111">
        <f>IF('נוסח א'!AD52=1,3,0)</f>
        <v>0</v>
      </c>
      <c r="AE43" s="111">
        <f>IF('נוסח א'!AE52="נכון",4,0)</f>
        <v>0</v>
      </c>
      <c r="AF43" s="111">
        <f>IF('נוסח א'!AF52="צוינו 3 מרכיבים",3,IF('נוסח א'!AF52="צוינו 2 מרכיבים",2,IF('נוסח א'!AF52="צוין מרכיב 1",1,0)))</f>
        <v>0</v>
      </c>
      <c r="AG43" s="111">
        <f>IF('נוסח א'!AG52="נכון",4,IF('נוסח א'!AG52="חלקי",2,0))</f>
        <v>0</v>
      </c>
      <c r="AH43" s="111">
        <f>IF('נוסח א'!AH52="נכון",2,IF('נוסח א'!AH52="חלקי",1,0))</f>
        <v>0</v>
      </c>
      <c r="AI43" s="111">
        <f>IF('נוסח א'!AI52=2,2,0)</f>
        <v>0</v>
      </c>
      <c r="AJ43" s="111">
        <f>IF('נוסח א'!AJ52="2 תשובות נכונות",2,IF('נוסח א'!AJ52="תשובה נכונה 1",1,0))</f>
        <v>0</v>
      </c>
      <c r="AK43" s="111">
        <f>IF('נוסח א'!AK52=1,2,0)</f>
        <v>0</v>
      </c>
      <c r="AL43" s="111">
        <f>IF('נוסח א'!AL52="נכון",4,IF('נוסח א'!AL52="חלקי",3,0))</f>
        <v>0</v>
      </c>
      <c r="AM43" s="111">
        <f>IF('נוסח א'!AM52="נכון",3,0)</f>
        <v>0</v>
      </c>
      <c r="AN43" s="111">
        <f>IF('נוסח א'!AN52=2,3,0)</f>
        <v>0</v>
      </c>
      <c r="AO43" s="176">
        <f>IF('נוסח א'!AO52="נכון",4,IF('נוסח א'!AO52="חלקי",2,0))</f>
        <v>0</v>
      </c>
      <c r="AP43" s="119">
        <f t="shared" si="3"/>
        <v>0</v>
      </c>
      <c r="AQ43" s="131">
        <f t="shared" si="4"/>
        <v>0</v>
      </c>
      <c r="AR43" s="131">
        <f t="shared" si="5"/>
        <v>0</v>
      </c>
      <c r="AS43" s="146">
        <f>'נוסח א'!AQ52</f>
        <v>0</v>
      </c>
      <c r="AT43" s="87">
        <f t="shared" si="6"/>
        <v>0</v>
      </c>
      <c r="BB43"/>
      <c r="BC43"/>
      <c r="BD43"/>
      <c r="BE43"/>
      <c r="BF43"/>
    </row>
    <row r="44" spans="1:58" x14ac:dyDescent="0.2">
      <c r="A44" s="10">
        <v>36</v>
      </c>
      <c r="B44" s="110">
        <f>'נוסח א'!B53</f>
        <v>0</v>
      </c>
      <c r="C44" s="111">
        <f>IF('נוסח א'!C53=2,2,0)</f>
        <v>0</v>
      </c>
      <c r="D44" s="111">
        <f>IF('נוסח א'!D53=4,2,0)</f>
        <v>0</v>
      </c>
      <c r="E44" s="111">
        <f>IF('נוסח א'!E53="נכון",2,0)</f>
        <v>0</v>
      </c>
      <c r="F44" s="111">
        <f>IF('נוסח א'!F53="נכון",2,0)</f>
        <v>0</v>
      </c>
      <c r="G44" s="111">
        <f>IF('נוסח א'!G53="נכון",2,0)</f>
        <v>0</v>
      </c>
      <c r="H44" s="111">
        <f>IF('נוסח א'!H53="ג",2,0)</f>
        <v>0</v>
      </c>
      <c r="I44" s="111">
        <f>IF('נוסח א'!I53="נכון",2,0)</f>
        <v>0</v>
      </c>
      <c r="J44" s="111">
        <f>IF('נוסח א'!J53="קטנה מ-",2,0)</f>
        <v>0</v>
      </c>
      <c r="K44" s="176">
        <f>IF('נוסח א'!K53=1,2,0)</f>
        <v>0</v>
      </c>
      <c r="L44" s="176">
        <f>IF('נוסח א'!L53="2 מסקנות נכונות",4,IF('נוסח א'!L53="מסקנה נכונה 1",2,0))</f>
        <v>0</v>
      </c>
      <c r="M44" s="119">
        <f t="shared" si="0"/>
        <v>0</v>
      </c>
      <c r="N44" s="111">
        <f>IF('נוסח א'!N53="נכון",3,IF('נוסח א'!N53="חלקי",2,0))</f>
        <v>0</v>
      </c>
      <c r="O44" s="111">
        <f>IF('נוסח א'!O53="4 תשובות נכונות",4,IF('נוסח א'!O53="3 תשובות נכונות",3,IF('נוסח א'!O53="2 תשובות נכונות",2,IF('נוסח א'!O53="תשובה נכונה 1",1,0))))</f>
        <v>0</v>
      </c>
      <c r="P44" s="111">
        <f>IF('נוסח א'!P53="צוינו 2 מרכיבים",3,IF('נוסח א'!P53="צוין מרכיב 1",2,0))</f>
        <v>0</v>
      </c>
      <c r="Q44" s="111">
        <f>IF('נוסח א'!Q53="ד",2,0)</f>
        <v>0</v>
      </c>
      <c r="R44" s="111">
        <f>IF('נוסח א'!R53="נכון",3,IF('נוסח א'!R53="רק הסבר ביולוגי נכון",2,IF('נוסח א'!R53="רק ציון נתונים נכונים",1,0)))</f>
        <v>0</v>
      </c>
      <c r="S44" s="111">
        <f>IF('נוסח א'!S53=4,2,0)</f>
        <v>0</v>
      </c>
      <c r="T44" s="111">
        <f>IF('נוסח א'!T53="צוינו 2 מרכיבים",3,IF('נוסח א'!T53="צוין מרכיב 1",2,0))</f>
        <v>0</v>
      </c>
      <c r="U44" s="111">
        <f>IF('נוסח א'!U53="צוינו 2 מרכיבים",3,IF('נוסח א'!U53="צוין מרכיב 1",2,0))</f>
        <v>0</v>
      </c>
      <c r="V44" s="150">
        <f t="shared" si="1"/>
        <v>0</v>
      </c>
      <c r="W44" s="111">
        <f>IF('נוסח א'!W53=4,2,0)</f>
        <v>0</v>
      </c>
      <c r="X44" s="111">
        <f>IF('נוסח א'!X53="נכון",4,IF('נוסח א'!X53="חלקי - 3 נקודות",3,IF('נוסח א'!X53="חלקי - 2 נקודות",2,IF('נוסח א'!X53="חלקי - נקודה 1",1,0))))</f>
        <v>0</v>
      </c>
      <c r="Y44" s="149">
        <f>IF('נוסח א'!Y53="2 השלמות נכונות",2,IF('נוסח א'!Y53="השלמה נכונה אחת",1,0))</f>
        <v>0</v>
      </c>
      <c r="Z44" s="149">
        <f>IF('נוסח א'!Z53="5 תשובות נכונות",5,IF('נוסח א'!Z53="4 תשובות נכונות",4,IF('נוסח א'!Z53="3 תשובות נכונות",3,IF('נוסח א'!Z53="2 תשובות נכונות",2,IF('נוסח א'!Z53="תשובה נכונה 1",1,0)))))</f>
        <v>0</v>
      </c>
      <c r="AA44" s="111">
        <f>IF('נוסח א'!AA53="נכון",2,0)</f>
        <v>0</v>
      </c>
      <c r="AB44" s="150">
        <f t="shared" si="2"/>
        <v>0</v>
      </c>
      <c r="AC44" s="111">
        <f>IF('נוסח א'!AC53="נכון",4,IF('נוסח א'!AC53="חלקי",3,0))</f>
        <v>0</v>
      </c>
      <c r="AD44" s="111">
        <f>IF('נוסח א'!AD53=1,3,0)</f>
        <v>0</v>
      </c>
      <c r="AE44" s="111">
        <f>IF('נוסח א'!AE53="נכון",4,0)</f>
        <v>0</v>
      </c>
      <c r="AF44" s="111">
        <f>IF('נוסח א'!AF53="צוינו 3 מרכיבים",3,IF('נוסח א'!AF53="צוינו 2 מרכיבים",2,IF('נוסח א'!AF53="צוין מרכיב 1",1,0)))</f>
        <v>0</v>
      </c>
      <c r="AG44" s="111">
        <f>IF('נוסח א'!AG53="נכון",4,IF('נוסח א'!AG53="חלקי",2,0))</f>
        <v>0</v>
      </c>
      <c r="AH44" s="111">
        <f>IF('נוסח א'!AH53="נכון",2,IF('נוסח א'!AH53="חלקי",1,0))</f>
        <v>0</v>
      </c>
      <c r="AI44" s="111">
        <f>IF('נוסח א'!AI53=2,2,0)</f>
        <v>0</v>
      </c>
      <c r="AJ44" s="111">
        <f>IF('נוסח א'!AJ53="2 תשובות נכונות",2,IF('נוסח א'!AJ53="תשובה נכונה 1",1,0))</f>
        <v>0</v>
      </c>
      <c r="AK44" s="111">
        <f>IF('נוסח א'!AK53=1,2,0)</f>
        <v>0</v>
      </c>
      <c r="AL44" s="111">
        <f>IF('נוסח א'!AL53="נכון",4,IF('נוסח א'!AL53="חלקי",3,0))</f>
        <v>0</v>
      </c>
      <c r="AM44" s="111">
        <f>IF('נוסח א'!AM53="נכון",3,0)</f>
        <v>0</v>
      </c>
      <c r="AN44" s="111">
        <f>IF('נוסח א'!AN53=2,3,0)</f>
        <v>0</v>
      </c>
      <c r="AO44" s="176">
        <f>IF('נוסח א'!AO53="נכון",4,IF('נוסח א'!AO53="חלקי",2,0))</f>
        <v>0</v>
      </c>
      <c r="AP44" s="119">
        <f t="shared" si="3"/>
        <v>0</v>
      </c>
      <c r="AQ44" s="131">
        <f t="shared" si="4"/>
        <v>0</v>
      </c>
      <c r="AR44" s="131">
        <f t="shared" si="5"/>
        <v>0</v>
      </c>
      <c r="AS44" s="146">
        <f>'נוסח א'!AQ53</f>
        <v>0</v>
      </c>
      <c r="AT44" s="87">
        <f t="shared" si="6"/>
        <v>0</v>
      </c>
      <c r="BB44"/>
      <c r="BC44"/>
      <c r="BD44"/>
      <c r="BE44"/>
      <c r="BF44"/>
    </row>
    <row r="45" spans="1:58" x14ac:dyDescent="0.2">
      <c r="A45" s="10">
        <v>37</v>
      </c>
      <c r="B45" s="110">
        <f>'נוסח א'!B54</f>
        <v>0</v>
      </c>
      <c r="C45" s="111">
        <f>IF('נוסח א'!C54=2,2,0)</f>
        <v>0</v>
      </c>
      <c r="D45" s="111">
        <f>IF('נוסח א'!D54=4,2,0)</f>
        <v>0</v>
      </c>
      <c r="E45" s="111">
        <f>IF('נוסח א'!E54="נכון",2,0)</f>
        <v>0</v>
      </c>
      <c r="F45" s="111">
        <f>IF('נוסח א'!F54="נכון",2,0)</f>
        <v>0</v>
      </c>
      <c r="G45" s="111">
        <f>IF('נוסח א'!G54="נכון",2,0)</f>
        <v>0</v>
      </c>
      <c r="H45" s="111">
        <f>IF('נוסח א'!H54="ג",2,0)</f>
        <v>0</v>
      </c>
      <c r="I45" s="111">
        <f>IF('נוסח א'!I54="נכון",2,0)</f>
        <v>0</v>
      </c>
      <c r="J45" s="111">
        <f>IF('נוסח א'!J54="קטנה מ-",2,0)</f>
        <v>0</v>
      </c>
      <c r="K45" s="176">
        <f>IF('נוסח א'!K54=1,2,0)</f>
        <v>0</v>
      </c>
      <c r="L45" s="176">
        <f>IF('נוסח א'!L54="2 מסקנות נכונות",4,IF('נוסח א'!L54="מסקנה נכונה 1",2,0))</f>
        <v>0</v>
      </c>
      <c r="M45" s="119">
        <f t="shared" si="0"/>
        <v>0</v>
      </c>
      <c r="N45" s="111">
        <f>IF('נוסח א'!N54="נכון",3,IF('נוסח א'!N54="חלקי",2,0))</f>
        <v>0</v>
      </c>
      <c r="O45" s="111">
        <f>IF('נוסח א'!O54="4 תשובות נכונות",4,IF('נוסח א'!O54="3 תשובות נכונות",3,IF('נוסח א'!O54="2 תשובות נכונות",2,IF('נוסח א'!O54="תשובה נכונה 1",1,0))))</f>
        <v>0</v>
      </c>
      <c r="P45" s="111">
        <f>IF('נוסח א'!P54="צוינו 2 מרכיבים",3,IF('נוסח א'!P54="צוין מרכיב 1",2,0))</f>
        <v>0</v>
      </c>
      <c r="Q45" s="111">
        <f>IF('נוסח א'!Q54="ד",2,0)</f>
        <v>0</v>
      </c>
      <c r="R45" s="111">
        <f>IF('נוסח א'!R54="נכון",3,IF('נוסח א'!R54="רק הסבר ביולוגי נכון",2,IF('נוסח א'!R54="רק ציון נתונים נכונים",1,0)))</f>
        <v>0</v>
      </c>
      <c r="S45" s="111">
        <f>IF('נוסח א'!S54=4,2,0)</f>
        <v>0</v>
      </c>
      <c r="T45" s="111">
        <f>IF('נוסח א'!T54="צוינו 2 מרכיבים",3,IF('נוסח א'!T54="צוין מרכיב 1",2,0))</f>
        <v>0</v>
      </c>
      <c r="U45" s="111">
        <f>IF('נוסח א'!U54="צוינו 2 מרכיבים",3,IF('נוסח א'!U54="צוין מרכיב 1",2,0))</f>
        <v>0</v>
      </c>
      <c r="V45" s="150">
        <f t="shared" si="1"/>
        <v>0</v>
      </c>
      <c r="W45" s="111">
        <f>IF('נוסח א'!W54=4,2,0)</f>
        <v>0</v>
      </c>
      <c r="X45" s="111">
        <f>IF('נוסח א'!X54="נכון",4,IF('נוסח א'!X54="חלקי - 3 נקודות",3,IF('נוסח א'!X54="חלקי - 2 נקודות",2,IF('נוסח א'!X54="חלקי - נקודה 1",1,0))))</f>
        <v>0</v>
      </c>
      <c r="Y45" s="149">
        <f>IF('נוסח א'!Y54="2 השלמות נכונות",2,IF('נוסח א'!Y54="השלמה נכונה אחת",1,0))</f>
        <v>0</v>
      </c>
      <c r="Z45" s="149">
        <f>IF('נוסח א'!Z54="5 תשובות נכונות",5,IF('נוסח א'!Z54="4 תשובות נכונות",4,IF('נוסח א'!Z54="3 תשובות נכונות",3,IF('נוסח א'!Z54="2 תשובות נכונות",2,IF('נוסח א'!Z54="תשובה נכונה 1",1,0)))))</f>
        <v>0</v>
      </c>
      <c r="AA45" s="111">
        <f>IF('נוסח א'!AA54="נכון",2,0)</f>
        <v>0</v>
      </c>
      <c r="AB45" s="150">
        <f t="shared" si="2"/>
        <v>0</v>
      </c>
      <c r="AC45" s="111">
        <f>IF('נוסח א'!AC54="נכון",4,IF('נוסח א'!AC54="חלקי",3,0))</f>
        <v>0</v>
      </c>
      <c r="AD45" s="111">
        <f>IF('נוסח א'!AD54=1,3,0)</f>
        <v>0</v>
      </c>
      <c r="AE45" s="111">
        <f>IF('נוסח א'!AE54="נכון",4,0)</f>
        <v>0</v>
      </c>
      <c r="AF45" s="111">
        <f>IF('נוסח א'!AF54="צוינו 3 מרכיבים",3,IF('נוסח א'!AF54="צוינו 2 מרכיבים",2,IF('נוסח א'!AF54="צוין מרכיב 1",1,0)))</f>
        <v>0</v>
      </c>
      <c r="AG45" s="111">
        <f>IF('נוסח א'!AG54="נכון",4,IF('נוסח א'!AG54="חלקי",2,0))</f>
        <v>0</v>
      </c>
      <c r="AH45" s="111">
        <f>IF('נוסח א'!AH54="נכון",2,IF('נוסח א'!AH54="חלקי",1,0))</f>
        <v>0</v>
      </c>
      <c r="AI45" s="111">
        <f>IF('נוסח א'!AI54=2,2,0)</f>
        <v>0</v>
      </c>
      <c r="AJ45" s="111">
        <f>IF('נוסח א'!AJ54="2 תשובות נכונות",2,IF('נוסח א'!AJ54="תשובה נכונה 1",1,0))</f>
        <v>0</v>
      </c>
      <c r="AK45" s="111">
        <f>IF('נוסח א'!AK54=1,2,0)</f>
        <v>0</v>
      </c>
      <c r="AL45" s="111">
        <f>IF('נוסח א'!AL54="נכון",4,IF('נוסח א'!AL54="חלקי",3,0))</f>
        <v>0</v>
      </c>
      <c r="AM45" s="111">
        <f>IF('נוסח א'!AM54="נכון",3,0)</f>
        <v>0</v>
      </c>
      <c r="AN45" s="111">
        <f>IF('נוסח א'!AN54=2,3,0)</f>
        <v>0</v>
      </c>
      <c r="AO45" s="176">
        <f>IF('נוסח א'!AO54="נכון",4,IF('נוסח א'!AO54="חלקי",2,0))</f>
        <v>0</v>
      </c>
      <c r="AP45" s="119">
        <f t="shared" si="3"/>
        <v>0</v>
      </c>
      <c r="AQ45" s="131">
        <f t="shared" si="4"/>
        <v>0</v>
      </c>
      <c r="AR45" s="131">
        <f t="shared" si="5"/>
        <v>0</v>
      </c>
      <c r="AS45" s="146">
        <f>'נוסח א'!AQ54</f>
        <v>0</v>
      </c>
      <c r="AT45" s="87">
        <f t="shared" si="6"/>
        <v>0</v>
      </c>
      <c r="BB45"/>
      <c r="BC45"/>
      <c r="BD45"/>
      <c r="BE45"/>
      <c r="BF45"/>
    </row>
    <row r="46" spans="1:58" x14ac:dyDescent="0.2">
      <c r="A46" s="10">
        <v>38</v>
      </c>
      <c r="B46" s="110">
        <f>'נוסח א'!B55</f>
        <v>0</v>
      </c>
      <c r="C46" s="111">
        <f>IF('נוסח א'!C55=2,2,0)</f>
        <v>0</v>
      </c>
      <c r="D46" s="111">
        <f>IF('נוסח א'!D55=4,2,0)</f>
        <v>0</v>
      </c>
      <c r="E46" s="111">
        <f>IF('נוסח א'!E55="נכון",2,0)</f>
        <v>0</v>
      </c>
      <c r="F46" s="111">
        <f>IF('נוסח א'!F55="נכון",2,0)</f>
        <v>0</v>
      </c>
      <c r="G46" s="111">
        <f>IF('נוסח א'!G55="נכון",2,0)</f>
        <v>0</v>
      </c>
      <c r="H46" s="111">
        <f>IF('נוסח א'!H55="ג",2,0)</f>
        <v>0</v>
      </c>
      <c r="I46" s="111">
        <f>IF('נוסח א'!I55="נכון",2,0)</f>
        <v>0</v>
      </c>
      <c r="J46" s="111">
        <f>IF('נוסח א'!J55="קטנה מ-",2,0)</f>
        <v>0</v>
      </c>
      <c r="K46" s="176">
        <f>IF('נוסח א'!K55=1,2,0)</f>
        <v>0</v>
      </c>
      <c r="L46" s="176">
        <f>IF('נוסח א'!L55="2 מסקנות נכונות",4,IF('נוסח א'!L55="מסקנה נכונה 1",2,0))</f>
        <v>0</v>
      </c>
      <c r="M46" s="119">
        <f t="shared" si="0"/>
        <v>0</v>
      </c>
      <c r="N46" s="111">
        <f>IF('נוסח א'!N55="נכון",3,IF('נוסח א'!N55="חלקי",2,0))</f>
        <v>0</v>
      </c>
      <c r="O46" s="111">
        <f>IF('נוסח א'!O55="4 תשובות נכונות",4,IF('נוסח א'!O55="3 תשובות נכונות",3,IF('נוסח א'!O55="2 תשובות נכונות",2,IF('נוסח א'!O55="תשובה נכונה 1",1,0))))</f>
        <v>0</v>
      </c>
      <c r="P46" s="111">
        <f>IF('נוסח א'!P55="צוינו 2 מרכיבים",3,IF('נוסח א'!P55="צוין מרכיב 1",2,0))</f>
        <v>0</v>
      </c>
      <c r="Q46" s="111">
        <f>IF('נוסח א'!Q55="ד",2,0)</f>
        <v>0</v>
      </c>
      <c r="R46" s="111">
        <f>IF('נוסח א'!R55="נכון",3,IF('נוסח א'!R55="רק הסבר ביולוגי נכון",2,IF('נוסח א'!R55="רק ציון נתונים נכונים",1,0)))</f>
        <v>0</v>
      </c>
      <c r="S46" s="111">
        <f>IF('נוסח א'!S55=4,2,0)</f>
        <v>0</v>
      </c>
      <c r="T46" s="111">
        <f>IF('נוסח א'!T55="צוינו 2 מרכיבים",3,IF('נוסח א'!T55="צוין מרכיב 1",2,0))</f>
        <v>0</v>
      </c>
      <c r="U46" s="111">
        <f>IF('נוסח א'!U55="צוינו 2 מרכיבים",3,IF('נוסח א'!U55="צוין מרכיב 1",2,0))</f>
        <v>0</v>
      </c>
      <c r="V46" s="150">
        <f t="shared" si="1"/>
        <v>0</v>
      </c>
      <c r="W46" s="111">
        <f>IF('נוסח א'!W55=4,2,0)</f>
        <v>0</v>
      </c>
      <c r="X46" s="111">
        <f>IF('נוסח א'!X55="נכון",4,IF('נוסח א'!X55="חלקי - 3 נקודות",3,IF('נוסח א'!X55="חלקי - 2 נקודות",2,IF('נוסח א'!X55="חלקי - נקודה 1",1,0))))</f>
        <v>0</v>
      </c>
      <c r="Y46" s="149">
        <f>IF('נוסח א'!Y55="2 השלמות נכונות",2,IF('נוסח א'!Y55="השלמה נכונה אחת",1,0))</f>
        <v>0</v>
      </c>
      <c r="Z46" s="149">
        <f>IF('נוסח א'!Z55="5 תשובות נכונות",5,IF('נוסח א'!Z55="4 תשובות נכונות",4,IF('נוסח א'!Z55="3 תשובות נכונות",3,IF('נוסח א'!Z55="2 תשובות נכונות",2,IF('נוסח א'!Z55="תשובה נכונה 1",1,0)))))</f>
        <v>0</v>
      </c>
      <c r="AA46" s="111">
        <f>IF('נוסח א'!AA55="נכון",2,0)</f>
        <v>0</v>
      </c>
      <c r="AB46" s="150">
        <f t="shared" si="2"/>
        <v>0</v>
      </c>
      <c r="AC46" s="111">
        <f>IF('נוסח א'!AC55="נכון",4,IF('נוסח א'!AC55="חלקי",3,0))</f>
        <v>0</v>
      </c>
      <c r="AD46" s="111">
        <f>IF('נוסח א'!AD55=1,3,0)</f>
        <v>0</v>
      </c>
      <c r="AE46" s="111">
        <f>IF('נוסח א'!AE55="נכון",4,0)</f>
        <v>0</v>
      </c>
      <c r="AF46" s="111">
        <f>IF('נוסח א'!AF55="צוינו 3 מרכיבים",3,IF('נוסח א'!AF55="צוינו 2 מרכיבים",2,IF('נוסח א'!AF55="צוין מרכיב 1",1,0)))</f>
        <v>0</v>
      </c>
      <c r="AG46" s="111">
        <f>IF('נוסח א'!AG55="נכון",4,IF('נוסח א'!AG55="חלקי",2,0))</f>
        <v>0</v>
      </c>
      <c r="AH46" s="111">
        <f>IF('נוסח א'!AH55="נכון",2,IF('נוסח א'!AH55="חלקי",1,0))</f>
        <v>0</v>
      </c>
      <c r="AI46" s="111">
        <f>IF('נוסח א'!AI55=2,2,0)</f>
        <v>0</v>
      </c>
      <c r="AJ46" s="111">
        <f>IF('נוסח א'!AJ55="2 תשובות נכונות",2,IF('נוסח א'!AJ55="תשובה נכונה 1",1,0))</f>
        <v>0</v>
      </c>
      <c r="AK46" s="111">
        <f>IF('נוסח א'!AK55=1,2,0)</f>
        <v>0</v>
      </c>
      <c r="AL46" s="111">
        <f>IF('נוסח א'!AL55="נכון",4,IF('נוסח א'!AL55="חלקי",3,0))</f>
        <v>0</v>
      </c>
      <c r="AM46" s="111">
        <f>IF('נוסח א'!AM55="נכון",3,0)</f>
        <v>0</v>
      </c>
      <c r="AN46" s="111">
        <f>IF('נוסח א'!AN55=2,3,0)</f>
        <v>0</v>
      </c>
      <c r="AO46" s="176">
        <f>IF('נוסח א'!AO55="נכון",4,IF('נוסח א'!AO55="חלקי",2,0))</f>
        <v>0</v>
      </c>
      <c r="AP46" s="119">
        <f t="shared" si="3"/>
        <v>0</v>
      </c>
      <c r="AQ46" s="131">
        <f t="shared" si="4"/>
        <v>0</v>
      </c>
      <c r="AR46" s="131">
        <f t="shared" si="5"/>
        <v>0</v>
      </c>
      <c r="AS46" s="146">
        <f>'נוסח א'!AQ55</f>
        <v>0</v>
      </c>
      <c r="AT46" s="87">
        <f t="shared" si="6"/>
        <v>0</v>
      </c>
      <c r="BB46"/>
      <c r="BC46"/>
      <c r="BD46"/>
      <c r="BE46"/>
      <c r="BF46"/>
    </row>
    <row r="47" spans="1:58" x14ac:dyDescent="0.2">
      <c r="A47" s="10">
        <v>39</v>
      </c>
      <c r="B47" s="110">
        <f>'נוסח א'!B56</f>
        <v>0</v>
      </c>
      <c r="C47" s="111">
        <f>IF('נוסח א'!C56=2,2,0)</f>
        <v>0</v>
      </c>
      <c r="D47" s="111">
        <f>IF('נוסח א'!D56=4,2,0)</f>
        <v>0</v>
      </c>
      <c r="E47" s="111">
        <f>IF('נוסח א'!E56="נכון",2,0)</f>
        <v>0</v>
      </c>
      <c r="F47" s="111">
        <f>IF('נוסח א'!F56="נכון",2,0)</f>
        <v>0</v>
      </c>
      <c r="G47" s="111">
        <f>IF('נוסח א'!G56="נכון",2,0)</f>
        <v>0</v>
      </c>
      <c r="H47" s="111">
        <f>IF('נוסח א'!H56="ג",2,0)</f>
        <v>0</v>
      </c>
      <c r="I47" s="111">
        <f>IF('נוסח א'!I56="נכון",2,0)</f>
        <v>0</v>
      </c>
      <c r="J47" s="111">
        <f>IF('נוסח א'!J56="קטנה מ-",2,0)</f>
        <v>0</v>
      </c>
      <c r="K47" s="176">
        <f>IF('נוסח א'!K56=1,2,0)</f>
        <v>0</v>
      </c>
      <c r="L47" s="176">
        <f>IF('נוסח א'!L56="2 מסקנות נכונות",4,IF('נוסח א'!L56="מסקנה נכונה 1",2,0))</f>
        <v>0</v>
      </c>
      <c r="M47" s="119">
        <f t="shared" si="0"/>
        <v>0</v>
      </c>
      <c r="N47" s="111">
        <f>IF('נוסח א'!N56="נכון",3,IF('נוסח א'!N56="חלקי",2,0))</f>
        <v>0</v>
      </c>
      <c r="O47" s="111">
        <f>IF('נוסח א'!O56="4 תשובות נכונות",4,IF('נוסח א'!O56="3 תשובות נכונות",3,IF('נוסח א'!O56="2 תשובות נכונות",2,IF('נוסח א'!O56="תשובה נכונה 1",1,0))))</f>
        <v>0</v>
      </c>
      <c r="P47" s="111">
        <f>IF('נוסח א'!P56="צוינו 2 מרכיבים",3,IF('נוסח א'!P56="צוין מרכיב 1",2,0))</f>
        <v>0</v>
      </c>
      <c r="Q47" s="111">
        <f>IF('נוסח א'!Q56="ד",2,0)</f>
        <v>0</v>
      </c>
      <c r="R47" s="111">
        <f>IF('נוסח א'!R56="נכון",3,IF('נוסח א'!R56="רק הסבר ביולוגי נכון",2,IF('נוסח א'!R56="רק ציון נתונים נכונים",1,0)))</f>
        <v>0</v>
      </c>
      <c r="S47" s="111">
        <f>IF('נוסח א'!S56=4,2,0)</f>
        <v>0</v>
      </c>
      <c r="T47" s="111">
        <f>IF('נוסח א'!T56="צוינו 2 מרכיבים",3,IF('נוסח א'!T56="צוין מרכיב 1",2,0))</f>
        <v>0</v>
      </c>
      <c r="U47" s="111">
        <f>IF('נוסח א'!U56="צוינו 2 מרכיבים",3,IF('נוסח א'!U56="צוין מרכיב 1",2,0))</f>
        <v>0</v>
      </c>
      <c r="V47" s="150">
        <f t="shared" si="1"/>
        <v>0</v>
      </c>
      <c r="W47" s="111">
        <f>IF('נוסח א'!W56=4,2,0)</f>
        <v>0</v>
      </c>
      <c r="X47" s="111">
        <f>IF('נוסח א'!X56="נכון",4,IF('נוסח א'!X56="חלקי - 3 נקודות",3,IF('נוסח א'!X56="חלקי - 2 נקודות",2,IF('נוסח א'!X56="חלקי - נקודה 1",1,0))))</f>
        <v>0</v>
      </c>
      <c r="Y47" s="149">
        <f>IF('נוסח א'!Y56="2 השלמות נכונות",2,IF('נוסח א'!Y56="השלמה נכונה אחת",1,0))</f>
        <v>0</v>
      </c>
      <c r="Z47" s="149">
        <f>IF('נוסח א'!Z56="5 תשובות נכונות",5,IF('נוסח א'!Z56="4 תשובות נכונות",4,IF('נוסח א'!Z56="3 תשובות נכונות",3,IF('נוסח א'!Z56="2 תשובות נכונות",2,IF('נוסח א'!Z56="תשובה נכונה 1",1,0)))))</f>
        <v>0</v>
      </c>
      <c r="AA47" s="111">
        <f>IF('נוסח א'!AA56="נכון",2,0)</f>
        <v>0</v>
      </c>
      <c r="AB47" s="150">
        <f t="shared" si="2"/>
        <v>0</v>
      </c>
      <c r="AC47" s="111">
        <f>IF('נוסח א'!AC56="נכון",4,IF('נוסח א'!AC56="חלקי",3,0))</f>
        <v>0</v>
      </c>
      <c r="AD47" s="111">
        <f>IF('נוסח א'!AD56=1,3,0)</f>
        <v>0</v>
      </c>
      <c r="AE47" s="111">
        <f>IF('נוסח א'!AE56="נכון",4,0)</f>
        <v>0</v>
      </c>
      <c r="AF47" s="111">
        <f>IF('נוסח א'!AF56="צוינו 3 מרכיבים",3,IF('נוסח א'!AF56="צוינו 2 מרכיבים",2,IF('נוסח א'!AF56="צוין מרכיב 1",1,0)))</f>
        <v>0</v>
      </c>
      <c r="AG47" s="111">
        <f>IF('נוסח א'!AG56="נכון",4,IF('נוסח א'!AG56="חלקי",2,0))</f>
        <v>0</v>
      </c>
      <c r="AH47" s="111">
        <f>IF('נוסח א'!AH56="נכון",2,IF('נוסח א'!AH56="חלקי",1,0))</f>
        <v>0</v>
      </c>
      <c r="AI47" s="111">
        <f>IF('נוסח א'!AI56=2,2,0)</f>
        <v>0</v>
      </c>
      <c r="AJ47" s="111">
        <f>IF('נוסח א'!AJ56="2 תשובות נכונות",2,IF('נוסח א'!AJ56="תשובה נכונה 1",1,0))</f>
        <v>0</v>
      </c>
      <c r="AK47" s="111">
        <f>IF('נוסח א'!AK56=1,2,0)</f>
        <v>0</v>
      </c>
      <c r="AL47" s="111">
        <f>IF('נוסח א'!AL56="נכון",4,IF('נוסח א'!AL56="חלקי",3,0))</f>
        <v>0</v>
      </c>
      <c r="AM47" s="111">
        <f>IF('נוסח א'!AM56="נכון",3,0)</f>
        <v>0</v>
      </c>
      <c r="AN47" s="111">
        <f>IF('נוסח א'!AN56=2,3,0)</f>
        <v>0</v>
      </c>
      <c r="AO47" s="176">
        <f>IF('נוסח א'!AO56="נכון",4,IF('נוסח א'!AO56="חלקי",2,0))</f>
        <v>0</v>
      </c>
      <c r="AP47" s="119">
        <f t="shared" si="3"/>
        <v>0</v>
      </c>
      <c r="AQ47" s="131">
        <f t="shared" si="4"/>
        <v>0</v>
      </c>
      <c r="AR47" s="131">
        <f t="shared" si="5"/>
        <v>0</v>
      </c>
      <c r="AS47" s="146">
        <f>'נוסח א'!AQ56</f>
        <v>0</v>
      </c>
      <c r="AT47" s="87">
        <f t="shared" si="6"/>
        <v>0</v>
      </c>
      <c r="BB47"/>
      <c r="BC47"/>
      <c r="BD47"/>
      <c r="BE47"/>
      <c r="BF47"/>
    </row>
    <row r="48" spans="1:58" x14ac:dyDescent="0.2">
      <c r="A48" s="10">
        <v>40</v>
      </c>
      <c r="B48" s="110">
        <f>'נוסח א'!B57</f>
        <v>0</v>
      </c>
      <c r="C48" s="111">
        <f>IF('נוסח א'!C57=2,2,0)</f>
        <v>0</v>
      </c>
      <c r="D48" s="111">
        <f>IF('נוסח א'!D57=4,2,0)</f>
        <v>0</v>
      </c>
      <c r="E48" s="111">
        <f>IF('נוסח א'!E57="נכון",2,0)</f>
        <v>0</v>
      </c>
      <c r="F48" s="111">
        <f>IF('נוסח א'!F57="נכון",2,0)</f>
        <v>0</v>
      </c>
      <c r="G48" s="111">
        <f>IF('נוסח א'!G57="נכון",2,0)</f>
        <v>0</v>
      </c>
      <c r="H48" s="111">
        <f>IF('נוסח א'!H57="ג",2,0)</f>
        <v>0</v>
      </c>
      <c r="I48" s="111">
        <f>IF('נוסח א'!I57="נכון",2,0)</f>
        <v>0</v>
      </c>
      <c r="J48" s="111">
        <f>IF('נוסח א'!J57="קטנה מ-",2,0)</f>
        <v>0</v>
      </c>
      <c r="K48" s="176">
        <f>IF('נוסח א'!K57=1,2,0)</f>
        <v>0</v>
      </c>
      <c r="L48" s="176">
        <f>IF('נוסח א'!L57="2 מסקנות נכונות",4,IF('נוסח א'!L57="מסקנה נכונה 1",2,0))</f>
        <v>0</v>
      </c>
      <c r="M48" s="119">
        <f t="shared" si="0"/>
        <v>0</v>
      </c>
      <c r="N48" s="111">
        <f>IF('נוסח א'!N57="נכון",3,IF('נוסח א'!N57="חלקי",2,0))</f>
        <v>0</v>
      </c>
      <c r="O48" s="111">
        <f>IF('נוסח א'!O57="4 תשובות נכונות",4,IF('נוסח א'!O57="3 תשובות נכונות",3,IF('נוסח א'!O57="2 תשובות נכונות",2,IF('נוסח א'!O57="תשובה נכונה 1",1,0))))</f>
        <v>0</v>
      </c>
      <c r="P48" s="111">
        <f>IF('נוסח א'!P57="צוינו 2 מרכיבים",3,IF('נוסח א'!P57="צוין מרכיב 1",2,0))</f>
        <v>0</v>
      </c>
      <c r="Q48" s="111">
        <f>IF('נוסח א'!Q57="ד",2,0)</f>
        <v>0</v>
      </c>
      <c r="R48" s="111">
        <f>IF('נוסח א'!R57="נכון",3,IF('נוסח א'!R57="רק הסבר ביולוגי נכון",2,IF('נוסח א'!R57="רק ציון נתונים נכונים",1,0)))</f>
        <v>0</v>
      </c>
      <c r="S48" s="111">
        <f>IF('נוסח א'!S57=4,2,0)</f>
        <v>0</v>
      </c>
      <c r="T48" s="111">
        <f>IF('נוסח א'!T57="צוינו 2 מרכיבים",3,IF('נוסח א'!T57="צוין מרכיב 1",2,0))</f>
        <v>0</v>
      </c>
      <c r="U48" s="111">
        <f>IF('נוסח א'!U57="צוינו 2 מרכיבים",3,IF('נוסח א'!U57="צוין מרכיב 1",2,0))</f>
        <v>0</v>
      </c>
      <c r="V48" s="150">
        <f t="shared" si="1"/>
        <v>0</v>
      </c>
      <c r="W48" s="111">
        <f>IF('נוסח א'!W57=4,2,0)</f>
        <v>0</v>
      </c>
      <c r="X48" s="111">
        <f>IF('נוסח א'!X57="נכון",4,IF('נוסח א'!X57="חלקי - 3 נקודות",3,IF('נוסח א'!X57="חלקי - 2 נקודות",2,IF('נוסח א'!X57="חלקי - נקודה 1",1,0))))</f>
        <v>0</v>
      </c>
      <c r="Y48" s="149">
        <f>IF('נוסח א'!Y57="2 השלמות נכונות",2,IF('נוסח א'!Y57="השלמה נכונה אחת",1,0))</f>
        <v>0</v>
      </c>
      <c r="Z48" s="149">
        <f>IF('נוסח א'!Z57="5 תשובות נכונות",5,IF('נוסח א'!Z57="4 תשובות נכונות",4,IF('נוסח א'!Z57="3 תשובות נכונות",3,IF('נוסח א'!Z57="2 תשובות נכונות",2,IF('נוסח א'!Z57="תשובה נכונה 1",1,0)))))</f>
        <v>0</v>
      </c>
      <c r="AA48" s="111">
        <f>IF('נוסח א'!AA57="נכון",2,0)</f>
        <v>0</v>
      </c>
      <c r="AB48" s="150">
        <f t="shared" si="2"/>
        <v>0</v>
      </c>
      <c r="AC48" s="111">
        <f>IF('נוסח א'!AC57="נכון",4,IF('נוסח א'!AC57="חלקי",3,0))</f>
        <v>0</v>
      </c>
      <c r="AD48" s="111">
        <f>IF('נוסח א'!AD57=1,3,0)</f>
        <v>0</v>
      </c>
      <c r="AE48" s="111">
        <f>IF('נוסח א'!AE57="נכון",4,0)</f>
        <v>0</v>
      </c>
      <c r="AF48" s="111">
        <f>IF('נוסח א'!AF57="צוינו 3 מרכיבים",3,IF('נוסח א'!AF57="צוינו 2 מרכיבים",2,IF('נוסח א'!AF57="צוין מרכיב 1",1,0)))</f>
        <v>0</v>
      </c>
      <c r="AG48" s="111">
        <f>IF('נוסח א'!AG57="נכון",4,IF('נוסח א'!AG57="חלקי",2,0))</f>
        <v>0</v>
      </c>
      <c r="AH48" s="111">
        <f>IF('נוסח א'!AH57="נכון",2,IF('נוסח א'!AH57="חלקי",1,0))</f>
        <v>0</v>
      </c>
      <c r="AI48" s="111">
        <f>IF('נוסח א'!AI57=2,2,0)</f>
        <v>0</v>
      </c>
      <c r="AJ48" s="111">
        <f>IF('נוסח א'!AJ57="2 תשובות נכונות",2,IF('נוסח א'!AJ57="תשובה נכונה 1",1,0))</f>
        <v>0</v>
      </c>
      <c r="AK48" s="111">
        <f>IF('נוסח א'!AK57=1,2,0)</f>
        <v>0</v>
      </c>
      <c r="AL48" s="111">
        <f>IF('נוסח א'!AL57="נכון",4,IF('נוסח א'!AL57="חלקי",3,0))</f>
        <v>0</v>
      </c>
      <c r="AM48" s="111">
        <f>IF('נוסח א'!AM57="נכון",3,0)</f>
        <v>0</v>
      </c>
      <c r="AN48" s="111">
        <f>IF('נוסח א'!AN57=2,3,0)</f>
        <v>0</v>
      </c>
      <c r="AO48" s="176">
        <f>IF('נוסח א'!AO57="נכון",4,IF('נוסח א'!AO57="חלקי",2,0))</f>
        <v>0</v>
      </c>
      <c r="AP48" s="119">
        <f t="shared" si="3"/>
        <v>0</v>
      </c>
      <c r="AQ48" s="131">
        <f t="shared" si="4"/>
        <v>0</v>
      </c>
      <c r="AR48" s="131">
        <f t="shared" si="5"/>
        <v>0</v>
      </c>
      <c r="AS48" s="146">
        <f>'נוסח א'!AQ57</f>
        <v>0</v>
      </c>
      <c r="AT48" s="87">
        <f t="shared" si="6"/>
        <v>0</v>
      </c>
      <c r="BB48"/>
      <c r="BC48"/>
      <c r="BD48"/>
      <c r="BE48"/>
      <c r="BF48"/>
    </row>
    <row r="49" spans="1:62" x14ac:dyDescent="0.2">
      <c r="A49" s="10">
        <v>41</v>
      </c>
      <c r="B49" s="110">
        <f>'נוסח א'!B58</f>
        <v>0</v>
      </c>
      <c r="C49" s="111">
        <f>IF('נוסח א'!C58=2,2,0)</f>
        <v>0</v>
      </c>
      <c r="D49" s="111">
        <f>IF('נוסח א'!D58=4,2,0)</f>
        <v>0</v>
      </c>
      <c r="E49" s="111">
        <f>IF('נוסח א'!E58="נכון",2,0)</f>
        <v>0</v>
      </c>
      <c r="F49" s="111">
        <f>IF('נוסח א'!F58="נכון",2,0)</f>
        <v>0</v>
      </c>
      <c r="G49" s="111">
        <f>IF('נוסח א'!G58="נכון",2,0)</f>
        <v>0</v>
      </c>
      <c r="H49" s="111">
        <f>IF('נוסח א'!H58="ג",2,0)</f>
        <v>0</v>
      </c>
      <c r="I49" s="111">
        <f>IF('נוסח א'!I58="נכון",2,0)</f>
        <v>0</v>
      </c>
      <c r="J49" s="111">
        <f>IF('נוסח א'!J58="קטנה מ-",2,0)</f>
        <v>0</v>
      </c>
      <c r="K49" s="176">
        <f>IF('נוסח א'!K58=1,2,0)</f>
        <v>0</v>
      </c>
      <c r="L49" s="176">
        <f>IF('נוסח א'!L58="2 מסקנות נכונות",4,IF('נוסח א'!L58="מסקנה נכונה 1",2,0))</f>
        <v>0</v>
      </c>
      <c r="M49" s="119">
        <f t="shared" si="0"/>
        <v>0</v>
      </c>
      <c r="N49" s="111">
        <f>IF('נוסח א'!N58="נכון",3,IF('נוסח א'!N58="חלקי",2,0))</f>
        <v>0</v>
      </c>
      <c r="O49" s="111">
        <f>IF('נוסח א'!O58="4 תשובות נכונות",4,IF('נוסח א'!O58="3 תשובות נכונות",3,IF('נוסח א'!O58="2 תשובות נכונות",2,IF('נוסח א'!O58="תשובה נכונה 1",1,0))))</f>
        <v>0</v>
      </c>
      <c r="P49" s="111">
        <f>IF('נוסח א'!P58="צוינו 2 מרכיבים",3,IF('נוסח א'!P58="צוין מרכיב 1",2,0))</f>
        <v>0</v>
      </c>
      <c r="Q49" s="111">
        <f>IF('נוסח א'!Q58="ד",2,0)</f>
        <v>0</v>
      </c>
      <c r="R49" s="111">
        <f>IF('נוסח א'!R58="נכון",3,IF('נוסח א'!R58="רק הסבר ביולוגי נכון",2,IF('נוסח א'!R58="רק ציון נתונים נכונים",1,0)))</f>
        <v>0</v>
      </c>
      <c r="S49" s="111">
        <f>IF('נוסח א'!S58=4,2,0)</f>
        <v>0</v>
      </c>
      <c r="T49" s="111">
        <f>IF('נוסח א'!T58="צוינו 2 מרכיבים",3,IF('נוסח א'!T58="צוין מרכיב 1",2,0))</f>
        <v>0</v>
      </c>
      <c r="U49" s="111">
        <f>IF('נוסח א'!U58="צוינו 2 מרכיבים",3,IF('נוסח א'!U58="צוין מרכיב 1",2,0))</f>
        <v>0</v>
      </c>
      <c r="V49" s="150">
        <f t="shared" si="1"/>
        <v>0</v>
      </c>
      <c r="W49" s="111">
        <f>IF('נוסח א'!W58=4,2,0)</f>
        <v>0</v>
      </c>
      <c r="X49" s="111">
        <f>IF('נוסח א'!X58="נכון",4,IF('נוסח א'!X58="חלקי - 3 נקודות",3,IF('נוסח א'!X58="חלקי - 2 נקודות",2,IF('נוסח א'!X58="חלקי - נקודה 1",1,0))))</f>
        <v>0</v>
      </c>
      <c r="Y49" s="149">
        <f>IF('נוסח א'!Y58="2 השלמות נכונות",2,IF('נוסח א'!Y58="השלמה נכונה אחת",1,0))</f>
        <v>0</v>
      </c>
      <c r="Z49" s="149">
        <f>IF('נוסח א'!Z58="5 תשובות נכונות",5,IF('נוסח א'!Z58="4 תשובות נכונות",4,IF('נוסח א'!Z58="3 תשובות נכונות",3,IF('נוסח א'!Z58="2 תשובות נכונות",2,IF('נוסח א'!Z58="תשובה נכונה 1",1,0)))))</f>
        <v>0</v>
      </c>
      <c r="AA49" s="111">
        <f>IF('נוסח א'!AA58="נכון",2,0)</f>
        <v>0</v>
      </c>
      <c r="AB49" s="150">
        <f t="shared" si="2"/>
        <v>0</v>
      </c>
      <c r="AC49" s="111">
        <f>IF('נוסח א'!AC58="נכון",4,IF('נוסח א'!AC58="חלקי",3,0))</f>
        <v>0</v>
      </c>
      <c r="AD49" s="111">
        <f>IF('נוסח א'!AD58=1,3,0)</f>
        <v>0</v>
      </c>
      <c r="AE49" s="111">
        <f>IF('נוסח א'!AE58="נכון",4,0)</f>
        <v>0</v>
      </c>
      <c r="AF49" s="111">
        <f>IF('נוסח א'!AF58="צוינו 3 מרכיבים",3,IF('נוסח א'!AF58="צוינו 2 מרכיבים",2,IF('נוסח א'!AF58="צוין מרכיב 1",1,0)))</f>
        <v>0</v>
      </c>
      <c r="AG49" s="111">
        <f>IF('נוסח א'!AG58="נכון",4,IF('נוסח א'!AG58="חלקי",2,0))</f>
        <v>0</v>
      </c>
      <c r="AH49" s="111">
        <f>IF('נוסח א'!AH58="נכון",2,IF('נוסח א'!AH58="חלקי",1,0))</f>
        <v>0</v>
      </c>
      <c r="AI49" s="111">
        <f>IF('נוסח א'!AI58=2,2,0)</f>
        <v>0</v>
      </c>
      <c r="AJ49" s="111">
        <f>IF('נוסח א'!AJ58="2 תשובות נכונות",2,IF('נוסח א'!AJ58="תשובה נכונה 1",1,0))</f>
        <v>0</v>
      </c>
      <c r="AK49" s="111">
        <f>IF('נוסח א'!AK58=1,2,0)</f>
        <v>0</v>
      </c>
      <c r="AL49" s="111">
        <f>IF('נוסח א'!AL58="נכון",4,IF('נוסח א'!AL58="חלקי",3,0))</f>
        <v>0</v>
      </c>
      <c r="AM49" s="111">
        <f>IF('נוסח א'!AM58="נכון",3,0)</f>
        <v>0</v>
      </c>
      <c r="AN49" s="111">
        <f>IF('נוסח א'!AN58=2,3,0)</f>
        <v>0</v>
      </c>
      <c r="AO49" s="176">
        <f>IF('נוסח א'!AO58="נכון",4,IF('נוסח א'!AO58="חלקי",2,0))</f>
        <v>0</v>
      </c>
      <c r="AP49" s="119">
        <f t="shared" si="3"/>
        <v>0</v>
      </c>
      <c r="AQ49" s="131">
        <f t="shared" si="4"/>
        <v>0</v>
      </c>
      <c r="AR49" s="131">
        <f t="shared" si="5"/>
        <v>0</v>
      </c>
      <c r="AS49" s="146">
        <f>'נוסח א'!AQ58</f>
        <v>0</v>
      </c>
      <c r="AT49" s="87">
        <f t="shared" si="6"/>
        <v>0</v>
      </c>
      <c r="BB49"/>
      <c r="BC49"/>
      <c r="BD49"/>
      <c r="BE49"/>
      <c r="BF49"/>
    </row>
    <row r="50" spans="1:62" x14ac:dyDescent="0.2">
      <c r="A50" s="10">
        <v>42</v>
      </c>
      <c r="B50" s="110">
        <f>'נוסח א'!B59</f>
        <v>0</v>
      </c>
      <c r="C50" s="111">
        <f>IF('נוסח א'!C59=2,2,0)</f>
        <v>0</v>
      </c>
      <c r="D50" s="111">
        <f>IF('נוסח א'!D59=4,2,0)</f>
        <v>0</v>
      </c>
      <c r="E50" s="111">
        <f>IF('נוסח א'!E59="נכון",2,0)</f>
        <v>0</v>
      </c>
      <c r="F50" s="111">
        <f>IF('נוסח א'!F59="נכון",2,0)</f>
        <v>0</v>
      </c>
      <c r="G50" s="111">
        <f>IF('נוסח א'!G59="נכון",2,0)</f>
        <v>0</v>
      </c>
      <c r="H50" s="111">
        <f>IF('נוסח א'!H59="ג",2,0)</f>
        <v>0</v>
      </c>
      <c r="I50" s="111">
        <f>IF('נוסח א'!I59="נכון",2,0)</f>
        <v>0</v>
      </c>
      <c r="J50" s="111">
        <f>IF('נוסח א'!J59="קטנה מ-",2,0)</f>
        <v>0</v>
      </c>
      <c r="K50" s="176">
        <f>IF('נוסח א'!K59=1,2,0)</f>
        <v>0</v>
      </c>
      <c r="L50" s="176">
        <f>IF('נוסח א'!L59="2 מסקנות נכונות",4,IF('נוסח א'!L59="מסקנה נכונה 1",2,0))</f>
        <v>0</v>
      </c>
      <c r="M50" s="119">
        <f t="shared" si="0"/>
        <v>0</v>
      </c>
      <c r="N50" s="111">
        <f>IF('נוסח א'!N59="נכון",3,IF('נוסח א'!N59="חלקי",2,0))</f>
        <v>0</v>
      </c>
      <c r="O50" s="111">
        <f>IF('נוסח א'!O59="4 תשובות נכונות",4,IF('נוסח א'!O59="3 תשובות נכונות",3,IF('נוסח א'!O59="2 תשובות נכונות",2,IF('נוסח א'!O59="תשובה נכונה 1",1,0))))</f>
        <v>0</v>
      </c>
      <c r="P50" s="111">
        <f>IF('נוסח א'!P59="צוינו 2 מרכיבים",3,IF('נוסח א'!P59="צוין מרכיב 1",2,0))</f>
        <v>0</v>
      </c>
      <c r="Q50" s="111">
        <f>IF('נוסח א'!Q59="ד",2,0)</f>
        <v>0</v>
      </c>
      <c r="R50" s="111">
        <f>IF('נוסח א'!R59="נכון",3,IF('נוסח א'!R59="רק הסבר ביולוגי נכון",2,IF('נוסח א'!R59="רק ציון נתונים נכונים",1,0)))</f>
        <v>0</v>
      </c>
      <c r="S50" s="111">
        <f>IF('נוסח א'!S59=4,2,0)</f>
        <v>0</v>
      </c>
      <c r="T50" s="111">
        <f>IF('נוסח א'!T59="צוינו 2 מרכיבים",3,IF('נוסח א'!T59="צוין מרכיב 1",2,0))</f>
        <v>0</v>
      </c>
      <c r="U50" s="111">
        <f>IF('נוסח א'!U59="צוינו 2 מרכיבים",3,IF('נוסח א'!U59="צוין מרכיב 1",2,0))</f>
        <v>0</v>
      </c>
      <c r="V50" s="150">
        <f t="shared" si="1"/>
        <v>0</v>
      </c>
      <c r="W50" s="111">
        <f>IF('נוסח א'!W59=4,2,0)</f>
        <v>0</v>
      </c>
      <c r="X50" s="111">
        <f>IF('נוסח א'!X59="נכון",4,IF('נוסח א'!X59="חלקי - 3 נקודות",3,IF('נוסח א'!X59="חלקי - 2 נקודות",2,IF('נוסח א'!X59="חלקי - נקודה 1",1,0))))</f>
        <v>0</v>
      </c>
      <c r="Y50" s="149">
        <f>IF('נוסח א'!Y59="2 השלמות נכונות",2,IF('נוסח א'!Y59="השלמה נכונה אחת",1,0))</f>
        <v>0</v>
      </c>
      <c r="Z50" s="149">
        <f>IF('נוסח א'!Z59="5 תשובות נכונות",5,IF('נוסח א'!Z59="4 תשובות נכונות",4,IF('נוסח א'!Z59="3 תשובות נכונות",3,IF('נוסח א'!Z59="2 תשובות נכונות",2,IF('נוסח א'!Z59="תשובה נכונה 1",1,0)))))</f>
        <v>0</v>
      </c>
      <c r="AA50" s="111">
        <f>IF('נוסח א'!AA59="נכון",2,0)</f>
        <v>0</v>
      </c>
      <c r="AB50" s="150">
        <f t="shared" si="2"/>
        <v>0</v>
      </c>
      <c r="AC50" s="111">
        <f>IF('נוסח א'!AC59="נכון",4,IF('נוסח א'!AC59="חלקי",3,0))</f>
        <v>0</v>
      </c>
      <c r="AD50" s="111">
        <f>IF('נוסח א'!AD59=1,3,0)</f>
        <v>0</v>
      </c>
      <c r="AE50" s="111">
        <f>IF('נוסח א'!AE59="נכון",4,0)</f>
        <v>0</v>
      </c>
      <c r="AF50" s="111">
        <f>IF('נוסח א'!AF59="צוינו 3 מרכיבים",3,IF('נוסח א'!AF59="צוינו 2 מרכיבים",2,IF('נוסח א'!AF59="צוין מרכיב 1",1,0)))</f>
        <v>0</v>
      </c>
      <c r="AG50" s="111">
        <f>IF('נוסח א'!AG59="נכון",4,IF('נוסח א'!AG59="חלקי",2,0))</f>
        <v>0</v>
      </c>
      <c r="AH50" s="111">
        <f>IF('נוסח א'!AH59="נכון",2,IF('נוסח א'!AH59="חלקי",1,0))</f>
        <v>0</v>
      </c>
      <c r="AI50" s="111">
        <f>IF('נוסח א'!AI59=2,2,0)</f>
        <v>0</v>
      </c>
      <c r="AJ50" s="111">
        <f>IF('נוסח א'!AJ59="2 תשובות נכונות",2,IF('נוסח א'!AJ59="תשובה נכונה 1",1,0))</f>
        <v>0</v>
      </c>
      <c r="AK50" s="111">
        <f>IF('נוסח א'!AK59=1,2,0)</f>
        <v>0</v>
      </c>
      <c r="AL50" s="111">
        <f>IF('נוסח א'!AL59="נכון",4,IF('נוסח א'!AL59="חלקי",3,0))</f>
        <v>0</v>
      </c>
      <c r="AM50" s="111">
        <f>IF('נוסח א'!AM59="נכון",3,0)</f>
        <v>0</v>
      </c>
      <c r="AN50" s="111">
        <f>IF('נוסח א'!AN59=2,3,0)</f>
        <v>0</v>
      </c>
      <c r="AO50" s="176">
        <f>IF('נוסח א'!AO59="נכון",4,IF('נוסח א'!AO59="חלקי",2,0))</f>
        <v>0</v>
      </c>
      <c r="AP50" s="119">
        <f t="shared" si="3"/>
        <v>0</v>
      </c>
      <c r="AQ50" s="131">
        <f t="shared" si="4"/>
        <v>0</v>
      </c>
      <c r="AR50" s="131">
        <f t="shared" si="5"/>
        <v>0</v>
      </c>
      <c r="AS50" s="146">
        <f>'נוסח א'!AQ59</f>
        <v>0</v>
      </c>
      <c r="AT50" s="87">
        <f t="shared" si="6"/>
        <v>0</v>
      </c>
      <c r="BB50"/>
      <c r="BC50"/>
      <c r="BD50"/>
      <c r="BE50"/>
      <c r="BF50"/>
    </row>
    <row r="51" spans="1:62" x14ac:dyDescent="0.2">
      <c r="A51" s="10">
        <v>43</v>
      </c>
      <c r="B51" s="110">
        <f>'נוסח א'!B60</f>
        <v>0</v>
      </c>
      <c r="C51" s="111">
        <f>IF('נוסח א'!C60=2,2,0)</f>
        <v>0</v>
      </c>
      <c r="D51" s="111">
        <f>IF('נוסח א'!D60=4,2,0)</f>
        <v>0</v>
      </c>
      <c r="E51" s="111">
        <f>IF('נוסח א'!E60="נכון",2,0)</f>
        <v>0</v>
      </c>
      <c r="F51" s="111">
        <f>IF('נוסח א'!F60="נכון",2,0)</f>
        <v>0</v>
      </c>
      <c r="G51" s="111">
        <f>IF('נוסח א'!G60="נכון",2,0)</f>
        <v>0</v>
      </c>
      <c r="H51" s="111">
        <f>IF('נוסח א'!H60="ג",2,0)</f>
        <v>0</v>
      </c>
      <c r="I51" s="111">
        <f>IF('נוסח א'!I60="נכון",2,0)</f>
        <v>0</v>
      </c>
      <c r="J51" s="111">
        <f>IF('נוסח א'!J60="קטנה מ-",2,0)</f>
        <v>0</v>
      </c>
      <c r="K51" s="176">
        <f>IF('נוסח א'!K60=1,2,0)</f>
        <v>0</v>
      </c>
      <c r="L51" s="176">
        <f>IF('נוסח א'!L60="2 מסקנות נכונות",4,IF('נוסח א'!L60="מסקנה נכונה 1",2,0))</f>
        <v>0</v>
      </c>
      <c r="M51" s="119">
        <f t="shared" si="0"/>
        <v>0</v>
      </c>
      <c r="N51" s="111">
        <f>IF('נוסח א'!N60="נכון",3,IF('נוסח א'!N60="חלקי",2,0))</f>
        <v>0</v>
      </c>
      <c r="O51" s="111">
        <f>IF('נוסח א'!O60="4 תשובות נכונות",4,IF('נוסח א'!O60="3 תשובות נכונות",3,IF('נוסח א'!O60="2 תשובות נכונות",2,IF('נוסח א'!O60="תשובה נכונה 1",1,0))))</f>
        <v>0</v>
      </c>
      <c r="P51" s="111">
        <f>IF('נוסח א'!P60="צוינו 2 מרכיבים",3,IF('נוסח א'!P60="צוין מרכיב 1",2,0))</f>
        <v>0</v>
      </c>
      <c r="Q51" s="111">
        <f>IF('נוסח א'!Q60="ד",2,0)</f>
        <v>0</v>
      </c>
      <c r="R51" s="111">
        <f>IF('נוסח א'!R60="נכון",3,IF('נוסח א'!R60="רק הסבר ביולוגי נכון",2,IF('נוסח א'!R60="רק ציון נתונים נכונים",1,0)))</f>
        <v>0</v>
      </c>
      <c r="S51" s="111">
        <f>IF('נוסח א'!S60=4,2,0)</f>
        <v>0</v>
      </c>
      <c r="T51" s="111">
        <f>IF('נוסח א'!T60="צוינו 2 מרכיבים",3,IF('נוסח א'!T60="צוין מרכיב 1",2,0))</f>
        <v>0</v>
      </c>
      <c r="U51" s="111">
        <f>IF('נוסח א'!U60="צוינו 2 מרכיבים",3,IF('נוסח א'!U60="צוין מרכיב 1",2,0))</f>
        <v>0</v>
      </c>
      <c r="V51" s="150">
        <f t="shared" si="1"/>
        <v>0</v>
      </c>
      <c r="W51" s="111">
        <f>IF('נוסח א'!W60=4,2,0)</f>
        <v>0</v>
      </c>
      <c r="X51" s="111">
        <f>IF('נוסח א'!X60="נכון",4,IF('נוסח א'!X60="חלקי - 3 נקודות",3,IF('נוסח א'!X60="חלקי - 2 נקודות",2,IF('נוסח א'!X60="חלקי - נקודה 1",1,0))))</f>
        <v>0</v>
      </c>
      <c r="Y51" s="149">
        <f>IF('נוסח א'!Y60="2 השלמות נכונות",2,IF('נוסח א'!Y60="השלמה נכונה אחת",1,0))</f>
        <v>0</v>
      </c>
      <c r="Z51" s="149">
        <f>IF('נוסח א'!Z60="5 תשובות נכונות",5,IF('נוסח א'!Z60="4 תשובות נכונות",4,IF('נוסח א'!Z60="3 תשובות נכונות",3,IF('נוסח א'!Z60="2 תשובות נכונות",2,IF('נוסח א'!Z60="תשובה נכונה 1",1,0)))))</f>
        <v>0</v>
      </c>
      <c r="AA51" s="111">
        <f>IF('נוסח א'!AA60="נכון",2,0)</f>
        <v>0</v>
      </c>
      <c r="AB51" s="150">
        <f t="shared" si="2"/>
        <v>0</v>
      </c>
      <c r="AC51" s="111">
        <f>IF('נוסח א'!AC60="נכון",4,IF('נוסח א'!AC60="חלקי",3,0))</f>
        <v>0</v>
      </c>
      <c r="AD51" s="111">
        <f>IF('נוסח א'!AD60=1,3,0)</f>
        <v>0</v>
      </c>
      <c r="AE51" s="111">
        <f>IF('נוסח א'!AE60="נכון",4,0)</f>
        <v>0</v>
      </c>
      <c r="AF51" s="111">
        <f>IF('נוסח א'!AF60="צוינו 3 מרכיבים",3,IF('נוסח א'!AF60="צוינו 2 מרכיבים",2,IF('נוסח א'!AF60="צוין מרכיב 1",1,0)))</f>
        <v>0</v>
      </c>
      <c r="AG51" s="111">
        <f>IF('נוסח א'!AG60="נכון",4,IF('נוסח א'!AG60="חלקי",2,0))</f>
        <v>0</v>
      </c>
      <c r="AH51" s="111">
        <f>IF('נוסח א'!AH60="נכון",2,IF('נוסח א'!AH60="חלקי",1,0))</f>
        <v>0</v>
      </c>
      <c r="AI51" s="111">
        <f>IF('נוסח א'!AI60=2,2,0)</f>
        <v>0</v>
      </c>
      <c r="AJ51" s="111">
        <f>IF('נוסח א'!AJ60="2 תשובות נכונות",2,IF('נוסח א'!AJ60="תשובה נכונה 1",1,0))</f>
        <v>0</v>
      </c>
      <c r="AK51" s="111">
        <f>IF('נוסח א'!AK60=1,2,0)</f>
        <v>0</v>
      </c>
      <c r="AL51" s="111">
        <f>IF('נוסח א'!AL60="נכון",4,IF('נוסח א'!AL60="חלקי",3,0))</f>
        <v>0</v>
      </c>
      <c r="AM51" s="111">
        <f>IF('נוסח א'!AM60="נכון",3,0)</f>
        <v>0</v>
      </c>
      <c r="AN51" s="111">
        <f>IF('נוסח א'!AN60=2,3,0)</f>
        <v>0</v>
      </c>
      <c r="AO51" s="176">
        <f>IF('נוסח א'!AO60="נכון",4,IF('נוסח א'!AO60="חלקי",2,0))</f>
        <v>0</v>
      </c>
      <c r="AP51" s="119">
        <f t="shared" si="3"/>
        <v>0</v>
      </c>
      <c r="AQ51" s="131">
        <f t="shared" si="4"/>
        <v>0</v>
      </c>
      <c r="AR51" s="131">
        <f t="shared" si="5"/>
        <v>0</v>
      </c>
      <c r="AS51" s="146">
        <f>'נוסח א'!AQ60</f>
        <v>0</v>
      </c>
      <c r="AT51" s="87">
        <f t="shared" si="6"/>
        <v>0</v>
      </c>
      <c r="BB51"/>
      <c r="BC51"/>
      <c r="BD51"/>
      <c r="BE51"/>
      <c r="BF51"/>
    </row>
    <row r="52" spans="1:62" x14ac:dyDescent="0.2">
      <c r="A52" s="10">
        <v>44</v>
      </c>
      <c r="B52" s="110">
        <f>'נוסח א'!B61</f>
        <v>0</v>
      </c>
      <c r="C52" s="111">
        <f>IF('נוסח א'!C61=2,2,0)</f>
        <v>0</v>
      </c>
      <c r="D52" s="111">
        <f>IF('נוסח א'!D61=4,2,0)</f>
        <v>0</v>
      </c>
      <c r="E52" s="111">
        <f>IF('נוסח א'!E61="נכון",2,0)</f>
        <v>0</v>
      </c>
      <c r="F52" s="111">
        <f>IF('נוסח א'!F61="נכון",2,0)</f>
        <v>0</v>
      </c>
      <c r="G52" s="111">
        <f>IF('נוסח א'!G61="נכון",2,0)</f>
        <v>0</v>
      </c>
      <c r="H52" s="111">
        <f>IF('נוסח א'!H61="ג",2,0)</f>
        <v>0</v>
      </c>
      <c r="I52" s="111">
        <f>IF('נוסח א'!I61="נכון",2,0)</f>
        <v>0</v>
      </c>
      <c r="J52" s="111">
        <f>IF('נוסח א'!J61="קטנה מ-",2,0)</f>
        <v>0</v>
      </c>
      <c r="K52" s="176">
        <f>IF('נוסח א'!K61=1,2,0)</f>
        <v>0</v>
      </c>
      <c r="L52" s="176">
        <f>IF('נוסח א'!L61="2 מסקנות נכונות",4,IF('נוסח א'!L61="מסקנה נכונה 1",2,0))</f>
        <v>0</v>
      </c>
      <c r="M52" s="119">
        <f t="shared" si="0"/>
        <v>0</v>
      </c>
      <c r="N52" s="111">
        <f>IF('נוסח א'!N61="נכון",3,IF('נוסח א'!N61="חלקי",2,0))</f>
        <v>0</v>
      </c>
      <c r="O52" s="111">
        <f>IF('נוסח א'!O61="4 תשובות נכונות",4,IF('נוסח א'!O61="3 תשובות נכונות",3,IF('נוסח א'!O61="2 תשובות נכונות",2,IF('נוסח א'!O61="תשובה נכונה 1",1,0))))</f>
        <v>0</v>
      </c>
      <c r="P52" s="111">
        <f>IF('נוסח א'!P61="צוינו 2 מרכיבים",3,IF('נוסח א'!P61="צוין מרכיב 1",2,0))</f>
        <v>0</v>
      </c>
      <c r="Q52" s="111">
        <f>IF('נוסח א'!Q61="ד",2,0)</f>
        <v>0</v>
      </c>
      <c r="R52" s="111">
        <f>IF('נוסח א'!R61="נכון",3,IF('נוסח א'!R61="רק הסבר ביולוגי נכון",2,IF('נוסח א'!R61="רק ציון נתונים נכונים",1,0)))</f>
        <v>0</v>
      </c>
      <c r="S52" s="111">
        <f>IF('נוסח א'!S61=4,2,0)</f>
        <v>0</v>
      </c>
      <c r="T52" s="111">
        <f>IF('נוסח א'!T61="צוינו 2 מרכיבים",3,IF('נוסח א'!T61="צוין מרכיב 1",2,0))</f>
        <v>0</v>
      </c>
      <c r="U52" s="111">
        <f>IF('נוסח א'!U61="צוינו 2 מרכיבים",3,IF('נוסח א'!U61="צוין מרכיב 1",2,0))</f>
        <v>0</v>
      </c>
      <c r="V52" s="150">
        <f t="shared" si="1"/>
        <v>0</v>
      </c>
      <c r="W52" s="111">
        <f>IF('נוסח א'!W61=4,2,0)</f>
        <v>0</v>
      </c>
      <c r="X52" s="111">
        <f>IF('נוסח א'!X61="נכון",4,IF('נוסח א'!X61="חלקי - 3 נקודות",3,IF('נוסח א'!X61="חלקי - 2 נקודות",2,IF('נוסח א'!X61="חלקי - נקודה 1",1,0))))</f>
        <v>0</v>
      </c>
      <c r="Y52" s="149">
        <f>IF('נוסח א'!Y61="2 השלמות נכונות",2,IF('נוסח א'!Y61="השלמה נכונה אחת",1,0))</f>
        <v>0</v>
      </c>
      <c r="Z52" s="149">
        <f>IF('נוסח א'!Z61="5 תשובות נכונות",5,IF('נוסח א'!Z61="4 תשובות נכונות",4,IF('נוסח א'!Z61="3 תשובות נכונות",3,IF('נוסח א'!Z61="2 תשובות נכונות",2,IF('נוסח א'!Z61="תשובה נכונה 1",1,0)))))</f>
        <v>0</v>
      </c>
      <c r="AA52" s="111">
        <f>IF('נוסח א'!AA61="נכון",2,0)</f>
        <v>0</v>
      </c>
      <c r="AB52" s="150">
        <f t="shared" si="2"/>
        <v>0</v>
      </c>
      <c r="AC52" s="111">
        <f>IF('נוסח א'!AC61="נכון",4,IF('נוסח א'!AC61="חלקי",3,0))</f>
        <v>0</v>
      </c>
      <c r="AD52" s="111">
        <f>IF('נוסח א'!AD61=1,3,0)</f>
        <v>0</v>
      </c>
      <c r="AE52" s="111">
        <f>IF('נוסח א'!AE61="נכון",4,0)</f>
        <v>0</v>
      </c>
      <c r="AF52" s="111">
        <f>IF('נוסח א'!AF61="צוינו 3 מרכיבים",3,IF('נוסח א'!AF61="צוינו 2 מרכיבים",2,IF('נוסח א'!AF61="צוין מרכיב 1",1,0)))</f>
        <v>0</v>
      </c>
      <c r="AG52" s="111">
        <f>IF('נוסח א'!AG61="נכון",4,IF('נוסח א'!AG61="חלקי",2,0))</f>
        <v>0</v>
      </c>
      <c r="AH52" s="111">
        <f>IF('נוסח א'!AH61="נכון",2,IF('נוסח א'!AH61="חלקי",1,0))</f>
        <v>0</v>
      </c>
      <c r="AI52" s="111">
        <f>IF('נוסח א'!AI61=2,2,0)</f>
        <v>0</v>
      </c>
      <c r="AJ52" s="111">
        <f>IF('נוסח א'!AJ61="2 תשובות נכונות",2,IF('נוסח א'!AJ61="תשובה נכונה 1",1,0))</f>
        <v>0</v>
      </c>
      <c r="AK52" s="111">
        <f>IF('נוסח א'!AK61=1,2,0)</f>
        <v>0</v>
      </c>
      <c r="AL52" s="111">
        <f>IF('נוסח א'!AL61="נכון",4,IF('נוסח א'!AL61="חלקי",3,0))</f>
        <v>0</v>
      </c>
      <c r="AM52" s="111">
        <f>IF('נוסח א'!AM61="נכון",3,0)</f>
        <v>0</v>
      </c>
      <c r="AN52" s="111">
        <f>IF('נוסח א'!AN61=2,3,0)</f>
        <v>0</v>
      </c>
      <c r="AO52" s="176">
        <f>IF('נוסח א'!AO61="נכון",4,IF('נוסח א'!AO61="חלקי",2,0))</f>
        <v>0</v>
      </c>
      <c r="AP52" s="119">
        <f t="shared" si="3"/>
        <v>0</v>
      </c>
      <c r="AQ52" s="131">
        <f t="shared" si="4"/>
        <v>0</v>
      </c>
      <c r="AR52" s="131">
        <f t="shared" si="5"/>
        <v>0</v>
      </c>
      <c r="AS52" s="146">
        <f>'נוסח א'!AQ61</f>
        <v>0</v>
      </c>
      <c r="AT52" s="87">
        <f t="shared" si="6"/>
        <v>0</v>
      </c>
      <c r="BB52"/>
      <c r="BC52"/>
      <c r="BD52"/>
      <c r="BE52"/>
      <c r="BF52"/>
    </row>
    <row r="53" spans="1:62" x14ac:dyDescent="0.2">
      <c r="A53" s="10">
        <v>45</v>
      </c>
      <c r="B53" s="110">
        <f>'נוסח א'!B62</f>
        <v>0</v>
      </c>
      <c r="C53" s="111">
        <f>IF('נוסח א'!C62=2,2,0)</f>
        <v>0</v>
      </c>
      <c r="D53" s="111">
        <f>IF('נוסח א'!D62=4,2,0)</f>
        <v>0</v>
      </c>
      <c r="E53" s="111">
        <f>IF('נוסח א'!E62="נכון",2,0)</f>
        <v>0</v>
      </c>
      <c r="F53" s="111">
        <f>IF('נוסח א'!F62="נכון",2,0)</f>
        <v>0</v>
      </c>
      <c r="G53" s="111">
        <f>IF('נוסח א'!G62="נכון",2,0)</f>
        <v>0</v>
      </c>
      <c r="H53" s="111">
        <f>IF('נוסח א'!H62="ג",2,0)</f>
        <v>0</v>
      </c>
      <c r="I53" s="111">
        <f>IF('נוסח א'!I62="נכון",2,0)</f>
        <v>0</v>
      </c>
      <c r="J53" s="111">
        <f>IF('נוסח א'!J62="קטנה מ-",2,0)</f>
        <v>0</v>
      </c>
      <c r="K53" s="176">
        <f>IF('נוסח א'!K62=1,2,0)</f>
        <v>0</v>
      </c>
      <c r="L53" s="176">
        <f>IF('נוסח א'!L62="2 מסקנות נכונות",4,IF('נוסח א'!L62="מסקנה נכונה 1",2,0))</f>
        <v>0</v>
      </c>
      <c r="M53" s="119">
        <f t="shared" si="0"/>
        <v>0</v>
      </c>
      <c r="N53" s="111">
        <f>IF('נוסח א'!N62="נכון",3,IF('נוסח א'!N62="חלקי",2,0))</f>
        <v>0</v>
      </c>
      <c r="O53" s="111">
        <f>IF('נוסח א'!O62="4 תשובות נכונות",4,IF('נוסח א'!O62="3 תשובות נכונות",3,IF('נוסח א'!O62="2 תשובות נכונות",2,IF('נוסח א'!O62="תשובה נכונה 1",1,0))))</f>
        <v>0</v>
      </c>
      <c r="P53" s="111">
        <f>IF('נוסח א'!P62="צוינו 2 מרכיבים",3,IF('נוסח א'!P62="צוין מרכיב 1",2,0))</f>
        <v>0</v>
      </c>
      <c r="Q53" s="111">
        <f>IF('נוסח א'!Q62="ד",2,0)</f>
        <v>0</v>
      </c>
      <c r="R53" s="111">
        <f>IF('נוסח א'!R62="נכון",3,IF('נוסח א'!R62="רק הסבר ביולוגי נכון",2,IF('נוסח א'!R62="רק ציון נתונים נכונים",1,0)))</f>
        <v>0</v>
      </c>
      <c r="S53" s="111">
        <f>IF('נוסח א'!S62=4,2,0)</f>
        <v>0</v>
      </c>
      <c r="T53" s="111">
        <f>IF('נוסח א'!T62="צוינו 2 מרכיבים",3,IF('נוסח א'!T62="צוין מרכיב 1",2,0))</f>
        <v>0</v>
      </c>
      <c r="U53" s="111">
        <f>IF('נוסח א'!U62="צוינו 2 מרכיבים",3,IF('נוסח א'!U62="צוין מרכיב 1",2,0))</f>
        <v>0</v>
      </c>
      <c r="V53" s="150">
        <f t="shared" si="1"/>
        <v>0</v>
      </c>
      <c r="W53" s="111">
        <f>IF('נוסח א'!W62=4,2,0)</f>
        <v>0</v>
      </c>
      <c r="X53" s="111">
        <f>IF('נוסח א'!X62="נכון",4,IF('נוסח א'!X62="חלקי - 3 נקודות",3,IF('נוסח א'!X62="חלקי - 2 נקודות",2,IF('נוסח א'!X62="חלקי - נקודה 1",1,0))))</f>
        <v>0</v>
      </c>
      <c r="Y53" s="149">
        <f>IF('נוסח א'!Y62="2 השלמות נכונות",2,IF('נוסח א'!Y62="השלמה נכונה אחת",1,0))</f>
        <v>0</v>
      </c>
      <c r="Z53" s="149">
        <f>IF('נוסח א'!Z62="5 תשובות נכונות",5,IF('נוסח א'!Z62="4 תשובות נכונות",4,IF('נוסח א'!Z62="3 תשובות נכונות",3,IF('נוסח א'!Z62="2 תשובות נכונות",2,IF('נוסח א'!Z62="תשובה נכונה 1",1,0)))))</f>
        <v>0</v>
      </c>
      <c r="AA53" s="111">
        <f>IF('נוסח א'!AA62="נכון",2,0)</f>
        <v>0</v>
      </c>
      <c r="AB53" s="150">
        <f t="shared" si="2"/>
        <v>0</v>
      </c>
      <c r="AC53" s="111">
        <f>IF('נוסח א'!AC62="נכון",4,IF('נוסח א'!AC62="חלקי",3,0))</f>
        <v>0</v>
      </c>
      <c r="AD53" s="111">
        <f>IF('נוסח א'!AD62=1,3,0)</f>
        <v>0</v>
      </c>
      <c r="AE53" s="111">
        <f>IF('נוסח א'!AE62="נכון",4,0)</f>
        <v>0</v>
      </c>
      <c r="AF53" s="111">
        <f>IF('נוסח א'!AF62="צוינו 3 מרכיבים",3,IF('נוסח א'!AF62="צוינו 2 מרכיבים",2,IF('נוסח א'!AF62="צוין מרכיב 1",1,0)))</f>
        <v>0</v>
      </c>
      <c r="AG53" s="111">
        <f>IF('נוסח א'!AG62="נכון",4,IF('נוסח א'!AG62="חלקי",2,0))</f>
        <v>0</v>
      </c>
      <c r="AH53" s="111">
        <f>IF('נוסח א'!AH62="נכון",2,IF('נוסח א'!AH62="חלקי",1,0))</f>
        <v>0</v>
      </c>
      <c r="AI53" s="111">
        <f>IF('נוסח א'!AI62=2,2,0)</f>
        <v>0</v>
      </c>
      <c r="AJ53" s="111">
        <f>IF('נוסח א'!AJ62="2 תשובות נכונות",2,IF('נוסח א'!AJ62="תשובה נכונה 1",1,0))</f>
        <v>0</v>
      </c>
      <c r="AK53" s="111">
        <f>IF('נוסח א'!AK62=1,2,0)</f>
        <v>0</v>
      </c>
      <c r="AL53" s="111">
        <f>IF('נוסח א'!AL62="נכון",4,IF('נוסח א'!AL62="חלקי",3,0))</f>
        <v>0</v>
      </c>
      <c r="AM53" s="111">
        <f>IF('נוסח א'!AM62="נכון",3,0)</f>
        <v>0</v>
      </c>
      <c r="AN53" s="111">
        <f>IF('נוסח א'!AN62=2,3,0)</f>
        <v>0</v>
      </c>
      <c r="AO53" s="176">
        <f>IF('נוסח א'!AO62="נכון",4,IF('נוסח א'!AO62="חלקי",2,0))</f>
        <v>0</v>
      </c>
      <c r="AP53" s="119">
        <f t="shared" si="3"/>
        <v>0</v>
      </c>
      <c r="AQ53" s="131">
        <f t="shared" si="4"/>
        <v>0</v>
      </c>
      <c r="AR53" s="131">
        <f t="shared" si="5"/>
        <v>0</v>
      </c>
      <c r="AS53" s="146">
        <f>'נוסח א'!AQ62</f>
        <v>2</v>
      </c>
      <c r="AT53" s="87">
        <f t="shared" si="6"/>
        <v>-2</v>
      </c>
      <c r="BB53"/>
      <c r="BC53"/>
      <c r="BD53"/>
      <c r="BE53"/>
      <c r="BF53"/>
    </row>
    <row r="54" spans="1:62" x14ac:dyDescent="0.2">
      <c r="A54" s="2"/>
      <c r="B54" s="2"/>
      <c r="C54" s="2"/>
      <c r="D54" s="118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AQ54" s="57"/>
      <c r="AR54" s="57"/>
      <c r="BB54"/>
      <c r="BC54"/>
      <c r="BD54"/>
      <c r="BE54"/>
      <c r="BF54"/>
    </row>
    <row r="55" spans="1:62" ht="25.5" customHeight="1" x14ac:dyDescent="0.2">
      <c r="A55" s="2"/>
      <c r="B55" s="29"/>
      <c r="C55" s="202" t="s">
        <v>135</v>
      </c>
      <c r="D55" s="203"/>
      <c r="E55" s="203"/>
      <c r="F55" s="203"/>
      <c r="G55" s="203"/>
      <c r="H55" s="203"/>
      <c r="I55" s="203"/>
      <c r="J55" s="204"/>
      <c r="K55" s="177"/>
      <c r="L55" s="177"/>
      <c r="M55" s="239" t="s">
        <v>30</v>
      </c>
      <c r="N55" s="202" t="s">
        <v>134</v>
      </c>
      <c r="O55" s="203"/>
      <c r="P55" s="203"/>
      <c r="Q55" s="203"/>
      <c r="R55" s="203"/>
      <c r="S55" s="203"/>
      <c r="T55" s="203"/>
      <c r="U55" s="204"/>
      <c r="V55" s="239" t="s">
        <v>31</v>
      </c>
      <c r="W55" s="202" t="s">
        <v>128</v>
      </c>
      <c r="X55" s="203"/>
      <c r="Y55" s="203"/>
      <c r="Z55" s="203"/>
      <c r="AA55" s="204"/>
      <c r="AB55" s="239" t="s">
        <v>116</v>
      </c>
      <c r="AC55" s="172" t="s">
        <v>129</v>
      </c>
      <c r="AD55" s="173"/>
      <c r="AE55" s="173"/>
      <c r="AF55" s="173"/>
      <c r="AG55" s="173"/>
      <c r="AH55" s="250"/>
      <c r="AI55" s="250"/>
      <c r="AJ55" s="250"/>
      <c r="AK55" s="250"/>
      <c r="AL55" s="250"/>
      <c r="AM55" s="250"/>
      <c r="AN55" s="250"/>
      <c r="AO55" s="251"/>
      <c r="AP55" s="239" t="s">
        <v>117</v>
      </c>
      <c r="AQ55" s="235" t="s">
        <v>125</v>
      </c>
      <c r="AR55" s="235" t="s">
        <v>126</v>
      </c>
      <c r="AS55" s="153" t="s">
        <v>156</v>
      </c>
      <c r="AT55" s="237" t="s">
        <v>35</v>
      </c>
      <c r="BB55"/>
      <c r="BC55"/>
      <c r="BD55"/>
      <c r="BE55"/>
      <c r="BF55"/>
    </row>
    <row r="56" spans="1:62" s="16" customFormat="1" ht="48.75" customHeight="1" x14ac:dyDescent="0.2">
      <c r="A56" s="12"/>
      <c r="B56" s="13" t="s">
        <v>16</v>
      </c>
      <c r="C56" s="65" t="s">
        <v>88</v>
      </c>
      <c r="D56" s="65" t="s">
        <v>130</v>
      </c>
      <c r="E56" s="65" t="s">
        <v>131</v>
      </c>
      <c r="F56" s="65" t="s">
        <v>132</v>
      </c>
      <c r="G56" s="65" t="s">
        <v>133</v>
      </c>
      <c r="H56" s="65">
        <v>2</v>
      </c>
      <c r="I56" s="65" t="s">
        <v>89</v>
      </c>
      <c r="J56" s="65" t="s">
        <v>90</v>
      </c>
      <c r="K56" s="65" t="s">
        <v>92</v>
      </c>
      <c r="L56" s="65" t="s">
        <v>93</v>
      </c>
      <c r="M56" s="249"/>
      <c r="N56" s="65" t="s">
        <v>80</v>
      </c>
      <c r="O56" s="65" t="s">
        <v>81</v>
      </c>
      <c r="P56" s="65" t="s">
        <v>173</v>
      </c>
      <c r="Q56" s="65">
        <v>6</v>
      </c>
      <c r="R56" s="65" t="s">
        <v>94</v>
      </c>
      <c r="S56" s="65" t="s">
        <v>95</v>
      </c>
      <c r="T56" s="65" t="s">
        <v>76</v>
      </c>
      <c r="U56" s="65" t="s">
        <v>170</v>
      </c>
      <c r="V56" s="249"/>
      <c r="W56" s="103" t="s">
        <v>105</v>
      </c>
      <c r="X56" s="103" t="s">
        <v>171</v>
      </c>
      <c r="Y56" s="103" t="s">
        <v>172</v>
      </c>
      <c r="Z56" s="103" t="s">
        <v>107</v>
      </c>
      <c r="AA56" s="103" t="s">
        <v>108</v>
      </c>
      <c r="AB56" s="249"/>
      <c r="AC56" s="65" t="s">
        <v>109</v>
      </c>
      <c r="AD56" s="65" t="s">
        <v>110</v>
      </c>
      <c r="AE56" s="65">
        <v>12</v>
      </c>
      <c r="AF56" s="65" t="s">
        <v>111</v>
      </c>
      <c r="AG56" s="65" t="s">
        <v>112</v>
      </c>
      <c r="AH56" s="65" t="s">
        <v>174</v>
      </c>
      <c r="AI56" s="65" t="s">
        <v>118</v>
      </c>
      <c r="AJ56" s="65" t="s">
        <v>119</v>
      </c>
      <c r="AK56" s="65" t="s">
        <v>175</v>
      </c>
      <c r="AL56" s="65" t="s">
        <v>176</v>
      </c>
      <c r="AM56" s="103" t="s">
        <v>158</v>
      </c>
      <c r="AN56" s="103" t="s">
        <v>159</v>
      </c>
      <c r="AO56" s="65">
        <v>16</v>
      </c>
      <c r="AP56" s="249"/>
      <c r="AQ56" s="236"/>
      <c r="AR56" s="236"/>
      <c r="AS56" s="151"/>
      <c r="AT56" s="238"/>
      <c r="AU56"/>
      <c r="AV56"/>
      <c r="AW56"/>
      <c r="AX56"/>
      <c r="AY56"/>
      <c r="AZ56"/>
      <c r="BA56"/>
    </row>
    <row r="57" spans="1:62" s="16" customFormat="1" ht="18" x14ac:dyDescent="0.2">
      <c r="A57" s="12"/>
      <c r="B57" s="125" t="s">
        <v>37</v>
      </c>
      <c r="C57" s="91">
        <v>2</v>
      </c>
      <c r="D57" s="91">
        <v>2</v>
      </c>
      <c r="E57" s="91">
        <v>2</v>
      </c>
      <c r="F57" s="91">
        <v>2</v>
      </c>
      <c r="G57" s="91">
        <v>2</v>
      </c>
      <c r="H57" s="91">
        <v>2</v>
      </c>
      <c r="I57" s="91">
        <v>2</v>
      </c>
      <c r="J57" s="91">
        <v>2</v>
      </c>
      <c r="K57" s="178">
        <v>2</v>
      </c>
      <c r="L57" s="178">
        <v>4</v>
      </c>
      <c r="M57" s="91">
        <f>SUM(C57:L57)</f>
        <v>22</v>
      </c>
      <c r="N57" s="91">
        <v>3</v>
      </c>
      <c r="O57" s="91">
        <v>4</v>
      </c>
      <c r="P57" s="91">
        <v>3</v>
      </c>
      <c r="Q57" s="91">
        <v>2</v>
      </c>
      <c r="R57" s="91">
        <v>3</v>
      </c>
      <c r="S57" s="91">
        <v>2</v>
      </c>
      <c r="T57" s="91">
        <v>3</v>
      </c>
      <c r="U57" s="91">
        <v>3</v>
      </c>
      <c r="V57" s="91">
        <f>SUM(N57:U57)</f>
        <v>23</v>
      </c>
      <c r="W57" s="91">
        <v>2</v>
      </c>
      <c r="X57" s="91">
        <v>4</v>
      </c>
      <c r="Y57" s="91">
        <v>2</v>
      </c>
      <c r="Z57" s="91">
        <v>5</v>
      </c>
      <c r="AA57" s="91">
        <v>2</v>
      </c>
      <c r="AB57" s="91">
        <f>SUM(W57:AA57)</f>
        <v>15</v>
      </c>
      <c r="AC57" s="91">
        <v>4</v>
      </c>
      <c r="AD57" s="91">
        <v>3</v>
      </c>
      <c r="AE57" s="91">
        <v>4</v>
      </c>
      <c r="AF57" s="91">
        <v>3</v>
      </c>
      <c r="AG57" s="91">
        <v>4</v>
      </c>
      <c r="AH57" s="91">
        <v>2</v>
      </c>
      <c r="AI57" s="91">
        <v>2</v>
      </c>
      <c r="AJ57" s="91">
        <v>2</v>
      </c>
      <c r="AK57" s="91">
        <v>2</v>
      </c>
      <c r="AL57" s="91">
        <v>4</v>
      </c>
      <c r="AM57" s="91">
        <v>3</v>
      </c>
      <c r="AN57" s="91">
        <v>3</v>
      </c>
      <c r="AO57" s="178">
        <v>4</v>
      </c>
      <c r="AP57" s="91">
        <f>SUM(AC57:AO57)</f>
        <v>40</v>
      </c>
      <c r="AQ57" s="91">
        <v>60</v>
      </c>
      <c r="AR57" s="91">
        <f>AP57</f>
        <v>40</v>
      </c>
      <c r="AS57" s="147"/>
      <c r="AT57" s="126">
        <f>SUM(AQ57:AR57)</f>
        <v>100</v>
      </c>
      <c r="AU57"/>
      <c r="AV57"/>
      <c r="AW57"/>
      <c r="AX57"/>
      <c r="AY57"/>
      <c r="AZ57"/>
      <c r="BA57"/>
    </row>
    <row r="58" spans="1:62" s="27" customFormat="1" x14ac:dyDescent="0.2">
      <c r="A58" s="24"/>
      <c r="B58" s="122" t="s">
        <v>38</v>
      </c>
      <c r="C58" s="88">
        <f>IF('נוסח א'!C89&gt;0,SUMIF(C9:C53,"&gt;=0")/'נוסח א'!C89,0)</f>
        <v>0</v>
      </c>
      <c r="D58" s="88">
        <f>IF('נוסח א'!D89&gt;0,SUMIF(D9:D53,"&gt;=0")/'נוסח א'!D89,0)</f>
        <v>0</v>
      </c>
      <c r="E58" s="88">
        <f>IF('נוסח א'!E89&gt;0,SUMIF(E9:E53,"&gt;=0")/'נוסח א'!E89,0)</f>
        <v>0</v>
      </c>
      <c r="F58" s="88">
        <f>IF('נוסח א'!F89&gt;0,SUMIF(F9:F53,"&gt;=0")/'נוסח א'!F89,0)</f>
        <v>0</v>
      </c>
      <c r="G58" s="88">
        <f>IF('נוסח א'!G89&gt;0,SUMIF(G9:G53,"&gt;=0")/'נוסח א'!G89,0)</f>
        <v>0</v>
      </c>
      <c r="H58" s="88">
        <f>IF('נוסח א'!H89&gt;0,SUMIF(H9:H53,"&gt;=0")/'נוסח א'!H89,0)</f>
        <v>0</v>
      </c>
      <c r="I58" s="88">
        <f>IF('נוסח א'!I89&gt;0,SUMIF(I9:I53,"&gt;=0")/'נוסח א'!I89,0)</f>
        <v>0</v>
      </c>
      <c r="J58" s="88">
        <f>IF('נוסח א'!J89&gt;0,SUMIF(J9:J53,"&gt;=0")/'נוסח א'!J89,0)</f>
        <v>0</v>
      </c>
      <c r="K58" s="88">
        <f>IF('נוסח א'!K89&gt;0,SUMIF(K9:K53,"&gt;=0")/'נוסח א'!K89,0)</f>
        <v>0</v>
      </c>
      <c r="L58" s="88">
        <f>IF('נוסח א'!L89&gt;0,SUMIF(L9:L53,"&gt;=0")/'נוסח א'!L89,0)</f>
        <v>0</v>
      </c>
      <c r="M58" s="150" t="e">
        <f>SUM(M9:M53)/'נוסח א'!C89</f>
        <v>#DIV/0!</v>
      </c>
      <c r="N58" s="88">
        <f>IF('נוסח א'!N89&gt;0,SUMIF(N9:N53,"&gt;=0")/'נוסח א'!N89,0)</f>
        <v>0</v>
      </c>
      <c r="O58" s="88">
        <f>IF('נוסח א'!O89&gt;0,SUMIF(O9:O53,"&gt;=0")/'נוסח א'!O89,0)</f>
        <v>0</v>
      </c>
      <c r="P58" s="88">
        <f>IF('נוסח א'!P89&gt;0,SUMIF(P9:P53,"&gt;=0")/'נוסח א'!P89,0)</f>
        <v>0</v>
      </c>
      <c r="Q58" s="88">
        <f>IF('נוסח א'!Q89&gt;0,SUMIF(Q9:Q53,"&gt;=0")/'נוסח א'!Q89,0)</f>
        <v>0</v>
      </c>
      <c r="R58" s="88">
        <f>IF('נוסח א'!R89&gt;0,SUMIF(R9:R53,"&gt;=0")/'נוסח א'!R89,0)</f>
        <v>0</v>
      </c>
      <c r="S58" s="88">
        <f>IF('נוסח א'!S89&gt;0,SUMIF(S9:S53,"&gt;=0")/'נוסח א'!S89,0)</f>
        <v>0</v>
      </c>
      <c r="T58" s="88">
        <f>IF('נוסח א'!T89&gt;0,SUMIF(T9:T53,"&gt;=0")/'נוסח א'!T89,0)</f>
        <v>0</v>
      </c>
      <c r="U58" s="88">
        <f>IF('נוסח א'!U89&gt;0,SUMIF(U9:U53,"&gt;=0")/'נוסח א'!U89,0)</f>
        <v>0</v>
      </c>
      <c r="V58" s="150" t="e">
        <f>SUM(V9:V53)/'נוסח א'!C89</f>
        <v>#DIV/0!</v>
      </c>
      <c r="W58" s="88">
        <f>IF('נוסח א'!W89&gt;0,SUMIF(W9:W53,"&gt;=0")/'נוסח א'!W89,0)</f>
        <v>0</v>
      </c>
      <c r="X58" s="88">
        <f>IF('נוסח א'!X89&gt;0,SUMIF(X9:X53,"&gt;=0")/'נוסח א'!X89,0)</f>
        <v>0</v>
      </c>
      <c r="Y58" s="88">
        <f>IF('נוסח א'!Y89&gt;0,SUMIF(Y9:Y53,"&gt;=0")/'נוסח א'!Y89,0)</f>
        <v>0</v>
      </c>
      <c r="Z58" s="88">
        <f>IF('נוסח א'!Z89&gt;0,SUMIF(Z9:Z53,"&gt;=0")/'נוסח א'!Z89,0)</f>
        <v>0</v>
      </c>
      <c r="AA58" s="88">
        <f>IF('נוסח א'!AA89&gt;0,SUMIF(AA9:AA53,"&gt;=0")/'נוסח א'!AA89,0)</f>
        <v>0</v>
      </c>
      <c r="AB58" s="119" t="e">
        <f>SUM(AB9:AB53)/'נוסח א'!C89</f>
        <v>#DIV/0!</v>
      </c>
      <c r="AC58" s="88">
        <f>IF('נוסח א'!AC89&gt;0,SUMIF(AC9:AC53,"&gt;=0")/'נוסח א'!AC89,0)</f>
        <v>0</v>
      </c>
      <c r="AD58" s="88">
        <f>IF('נוסח א'!AD89&gt;0,SUMIF(AD9:AD53,"&gt;=0")/'נוסח א'!AD89,0)</f>
        <v>0</v>
      </c>
      <c r="AE58" s="88">
        <f>IF('נוסח א'!AE89&gt;0,SUMIF(AE9:AE53,"&gt;=0")/'נוסח א'!AE89,0)</f>
        <v>0</v>
      </c>
      <c r="AF58" s="88">
        <f>IF('נוסח א'!AF89&gt;0,SUMIF(AF9:AF53,"&gt;=0")/'נוסח א'!AF89,0)</f>
        <v>0</v>
      </c>
      <c r="AG58" s="88">
        <f>IF('נוסח א'!AG89&gt;0,SUMIF(AG9:AG53,"&gt;=0")/'נוסח א'!AG89,0)</f>
        <v>0</v>
      </c>
      <c r="AH58" s="88">
        <f>IF('נוסח א'!AH89&gt;0,SUMIF(AH9:AH53,"&gt;=0")/'נוסח א'!AH89,0)</f>
        <v>0</v>
      </c>
      <c r="AI58" s="88">
        <f>IF('נוסח א'!AI89&gt;0,SUMIF(AI9:AI53,"&gt;=0")/'נוסח א'!AI89,0)</f>
        <v>0</v>
      </c>
      <c r="AJ58" s="88">
        <f>IF('נוסח א'!AJ89&gt;0,SUMIF(AJ9:AJ53,"&gt;=0")/'נוסח א'!AJ89,0)</f>
        <v>0</v>
      </c>
      <c r="AK58" s="88">
        <f>IF('נוסח א'!AK89&gt;0,SUMIF(AK9:AK53,"&gt;=0")/'נוסח א'!AK89,0)</f>
        <v>0</v>
      </c>
      <c r="AL58" s="88">
        <f>IF('נוסח א'!AL89&gt;0,SUMIF(AL9:AL53,"&gt;=0")/'נוסח א'!AL89,0)</f>
        <v>0</v>
      </c>
      <c r="AM58" s="88">
        <f>IF('נוסח א'!AM89&gt;0,SUMIF(AM9:AM53,"&gt;=0")/'נוסח א'!AM89,0)</f>
        <v>0</v>
      </c>
      <c r="AN58" s="88">
        <f>IF('נוסח א'!AN89&gt;0,SUMIF(AN9:AN53,"&gt;=0")/'נוסח א'!AN89,0)</f>
        <v>0</v>
      </c>
      <c r="AO58" s="88">
        <f>IF('נוסח א'!AO89&gt;0,SUMIF(AO9:AO53,"&gt;=0")/'נוסח א'!AO89,0)</f>
        <v>0</v>
      </c>
      <c r="AP58" s="119" t="e">
        <f>SUM(AP9:AP53)/'נוסח א'!C89</f>
        <v>#DIV/0!</v>
      </c>
      <c r="AQ58" s="133" t="e">
        <f>SUM(AQ9:AQ53)/'נוסח א'!C89</f>
        <v>#DIV/0!</v>
      </c>
      <c r="AR58" s="133" t="e">
        <f>SUM(AR9:AR53)/'נוסח א'!C89</f>
        <v>#DIV/0!</v>
      </c>
      <c r="AS58" s="147" t="e">
        <f>SUM(AS9:AS53)/'נוסח א'!C89</f>
        <v>#DIV/0!</v>
      </c>
      <c r="AT58" s="126" t="e">
        <f>SUM(M58+V58+AB58+AP58)-AS58</f>
        <v>#DIV/0!</v>
      </c>
      <c r="AU58"/>
      <c r="AV58"/>
      <c r="AW58"/>
      <c r="AX58"/>
      <c r="AY58"/>
      <c r="AZ58"/>
      <c r="BA58"/>
    </row>
    <row r="59" spans="1:62" s="123" customFormat="1" ht="28.5" customHeight="1" x14ac:dyDescent="0.2">
      <c r="A59" s="121"/>
      <c r="B59" s="122" t="s">
        <v>39</v>
      </c>
      <c r="C59" s="31">
        <f t="shared" ref="C59" si="7">C58/(C57)</f>
        <v>0</v>
      </c>
      <c r="D59" s="31">
        <f t="shared" ref="D59:AN59" si="8">D58/(D57)</f>
        <v>0</v>
      </c>
      <c r="E59" s="31">
        <f t="shared" si="8"/>
        <v>0</v>
      </c>
      <c r="F59" s="31">
        <f t="shared" si="8"/>
        <v>0</v>
      </c>
      <c r="G59" s="31">
        <f t="shared" si="8"/>
        <v>0</v>
      </c>
      <c r="H59" s="31">
        <f t="shared" si="8"/>
        <v>0</v>
      </c>
      <c r="I59" s="31">
        <f t="shared" si="8"/>
        <v>0</v>
      </c>
      <c r="J59" s="31">
        <f t="shared" si="8"/>
        <v>0</v>
      </c>
      <c r="K59" s="31">
        <f t="shared" ref="K59:L59" si="9">K58/(K57)</f>
        <v>0</v>
      </c>
      <c r="L59" s="31">
        <f t="shared" si="9"/>
        <v>0</v>
      </c>
      <c r="M59" s="154" t="e">
        <f>M58/M57</f>
        <v>#DIV/0!</v>
      </c>
      <c r="N59" s="31">
        <f t="shared" si="8"/>
        <v>0</v>
      </c>
      <c r="O59" s="31">
        <f t="shared" si="8"/>
        <v>0</v>
      </c>
      <c r="P59" s="31">
        <f t="shared" si="8"/>
        <v>0</v>
      </c>
      <c r="Q59" s="31">
        <f t="shared" si="8"/>
        <v>0</v>
      </c>
      <c r="R59" s="31">
        <f t="shared" si="8"/>
        <v>0</v>
      </c>
      <c r="S59" s="31">
        <f t="shared" si="8"/>
        <v>0</v>
      </c>
      <c r="T59" s="31">
        <f t="shared" si="8"/>
        <v>0</v>
      </c>
      <c r="U59" s="31">
        <f t="shared" si="8"/>
        <v>0</v>
      </c>
      <c r="V59" s="155" t="e">
        <f>V58/V57</f>
        <v>#DIV/0!</v>
      </c>
      <c r="W59" s="31">
        <f t="shared" si="8"/>
        <v>0</v>
      </c>
      <c r="X59" s="31">
        <f t="shared" si="8"/>
        <v>0</v>
      </c>
      <c r="Y59" s="31">
        <f t="shared" si="8"/>
        <v>0</v>
      </c>
      <c r="Z59" s="31">
        <f t="shared" si="8"/>
        <v>0</v>
      </c>
      <c r="AA59" s="31">
        <f t="shared" si="8"/>
        <v>0</v>
      </c>
      <c r="AB59" s="155" t="e">
        <f>AB58/AB57</f>
        <v>#DIV/0!</v>
      </c>
      <c r="AC59" s="31">
        <f t="shared" si="8"/>
        <v>0</v>
      </c>
      <c r="AD59" s="31">
        <f t="shared" si="8"/>
        <v>0</v>
      </c>
      <c r="AE59" s="31">
        <f t="shared" si="8"/>
        <v>0</v>
      </c>
      <c r="AF59" s="31">
        <f t="shared" si="8"/>
        <v>0</v>
      </c>
      <c r="AG59" s="31">
        <f t="shared" si="8"/>
        <v>0</v>
      </c>
      <c r="AH59" s="31">
        <f t="shared" si="8"/>
        <v>0</v>
      </c>
      <c r="AI59" s="31">
        <f t="shared" si="8"/>
        <v>0</v>
      </c>
      <c r="AJ59" s="31">
        <f t="shared" si="8"/>
        <v>0</v>
      </c>
      <c r="AK59" s="31">
        <f t="shared" si="8"/>
        <v>0</v>
      </c>
      <c r="AL59" s="31">
        <f t="shared" si="8"/>
        <v>0</v>
      </c>
      <c r="AM59" s="31">
        <f t="shared" si="8"/>
        <v>0</v>
      </c>
      <c r="AN59" s="31">
        <f t="shared" si="8"/>
        <v>0</v>
      </c>
      <c r="AO59" s="31">
        <f t="shared" ref="AO59" si="10">AO58/(AO57)</f>
        <v>0</v>
      </c>
      <c r="AP59" s="155" t="e">
        <f>AP58/AP57</f>
        <v>#DIV/0!</v>
      </c>
      <c r="AQ59" s="134" t="e">
        <f>AQ58/AQ57</f>
        <v>#DIV/0!</v>
      </c>
      <c r="AR59" s="134" t="e">
        <f>AR58/AR57</f>
        <v>#DIV/0!</v>
      </c>
      <c r="AS59" s="148"/>
      <c r="AT59" s="156" t="e">
        <f>AT58/AT57</f>
        <v>#DIV/0!</v>
      </c>
      <c r="AU59" s="124"/>
      <c r="AV59" s="124"/>
      <c r="AW59" s="124"/>
      <c r="AX59" s="124"/>
      <c r="AY59" s="124"/>
      <c r="AZ59" s="124"/>
      <c r="BA59" s="124"/>
    </row>
    <row r="60" spans="1:62" s="27" customFormat="1" x14ac:dyDescent="0.2">
      <c r="A60" s="24"/>
      <c r="B60" s="122" t="s">
        <v>40</v>
      </c>
      <c r="C60" s="31" t="e">
        <f>COUNTIF(C9:C53,"=2")/('נוסח א'!C89)</f>
        <v>#DIV/0!</v>
      </c>
      <c r="D60" s="31" t="e">
        <f>COUNTIF(D9:D53,"=2")/('נוסח א'!D89)</f>
        <v>#DIV/0!</v>
      </c>
      <c r="E60" s="31" t="e">
        <f>COUNTIF(E9:E53,"=2")/('נוסח א'!E89)</f>
        <v>#DIV/0!</v>
      </c>
      <c r="F60" s="31" t="e">
        <f>COUNTIF(F9:F53,"=2")/('נוסח א'!F89)</f>
        <v>#DIV/0!</v>
      </c>
      <c r="G60" s="31" t="e">
        <f>COUNTIF(G9:G53,"=2")/('נוסח א'!G89)</f>
        <v>#DIV/0!</v>
      </c>
      <c r="H60" s="31" t="e">
        <f>COUNTIF(H9:H53,"=2")/('נוסח א'!H89)</f>
        <v>#DIV/0!</v>
      </c>
      <c r="I60" s="31" t="e">
        <f>COUNTIF(I9:I53,"=2")/('נוסח א'!I89)</f>
        <v>#DIV/0!</v>
      </c>
      <c r="J60" s="31" t="e">
        <f>COUNTIF(J9:J53,"=2")/('נוסח א'!J89)</f>
        <v>#DIV/0!</v>
      </c>
      <c r="K60" s="31" t="e">
        <f>COUNTIF(K9:K53,"=2")/('נוסח א'!K89)</f>
        <v>#DIV/0!</v>
      </c>
      <c r="L60" s="31" t="e">
        <f>COUNTIF(L9:L53,"=4")/('נוסח א'!L89)</f>
        <v>#DIV/0!</v>
      </c>
      <c r="M60" s="155" t="e">
        <f>SUM(C60:J60)/8</f>
        <v>#DIV/0!</v>
      </c>
      <c r="N60" s="31" t="e">
        <f>COUNTIF(N9:N53,"=3")/('נוסח א'!L89)</f>
        <v>#DIV/0!</v>
      </c>
      <c r="O60" s="31" t="e">
        <f>COUNTIF(O9:O53,"=4")/('נוסח א'!O89)</f>
        <v>#DIV/0!</v>
      </c>
      <c r="P60" s="31" t="e">
        <f>COUNTIF(P9:P53,"=3")/('נוסח א'!O89)</f>
        <v>#DIV/0!</v>
      </c>
      <c r="Q60" s="31" t="e">
        <f>COUNTIF(Q9:Q53,"=2")/('נוסח א'!P89)</f>
        <v>#DIV/0!</v>
      </c>
      <c r="R60" s="31" t="e">
        <f>COUNTIF(R9:R53,"=3")/('נוסח א'!Q89)</f>
        <v>#DIV/0!</v>
      </c>
      <c r="S60" s="31" t="e">
        <f>COUNTIF(S9:S53,"=2")/('נוסח א'!R89)</f>
        <v>#DIV/0!</v>
      </c>
      <c r="T60" s="31" t="e">
        <f>COUNTIF(T9:T53,"=3")/('נוסח א'!T89)</f>
        <v>#DIV/0!</v>
      </c>
      <c r="U60" s="31" t="e">
        <f>COUNTIF(U9:U53,"=3")/('נוסח א'!U89)</f>
        <v>#DIV/0!</v>
      </c>
      <c r="V60" s="155" t="e">
        <f>SUM(N60:U60)/8</f>
        <v>#DIV/0!</v>
      </c>
      <c r="W60" s="31" t="e">
        <f>COUNTIF(W9:W53,"=2")/('נוסח א'!W89)</f>
        <v>#DIV/0!</v>
      </c>
      <c r="X60" s="31" t="e">
        <f>COUNTIF(X9:X53,"=4")/('נוסח א'!X89)</f>
        <v>#DIV/0!</v>
      </c>
      <c r="Y60" s="31" t="e">
        <f>COUNTIF(Y9:Y53,"=2")/('נוסח א'!Y89)</f>
        <v>#DIV/0!</v>
      </c>
      <c r="Z60" s="31" t="e">
        <f>COUNTIF(Z9:Z53,"=5")/('נוסח א'!Z89)</f>
        <v>#DIV/0!</v>
      </c>
      <c r="AA60" s="31" t="e">
        <f>COUNTIF(AA9:AA53,"=2")/('נוסח א'!Z89)</f>
        <v>#DIV/0!</v>
      </c>
      <c r="AB60" s="155" t="e">
        <f>SUM(W60:AA60)/5</f>
        <v>#DIV/0!</v>
      </c>
      <c r="AC60" s="31" t="e">
        <f>COUNTIF(AC9:AC53,"=4")/('נוסח א'!AC89)</f>
        <v>#DIV/0!</v>
      </c>
      <c r="AD60" s="31" t="e">
        <f>COUNTIF(AD9:AD53,"=3")/('נוסח א'!AD89)</f>
        <v>#DIV/0!</v>
      </c>
      <c r="AE60" s="31" t="e">
        <f>COUNTIF(AE9:AE53,"=4")/('נוסח א'!AE89)</f>
        <v>#DIV/0!</v>
      </c>
      <c r="AF60" s="31" t="e">
        <f>COUNTIF(AF9:AF53,"=3")/('נוסח א'!AF89)</f>
        <v>#DIV/0!</v>
      </c>
      <c r="AG60" s="31" t="e">
        <f>COUNTIF(AG9:AG53,"=4")/('נוסח א'!AG89)</f>
        <v>#DIV/0!</v>
      </c>
      <c r="AH60" s="31" t="e">
        <f>COUNTIF(AH9:AH53,"=2")/('נוסח א'!AH89)</f>
        <v>#DIV/0!</v>
      </c>
      <c r="AI60" s="31" t="e">
        <f>COUNTIF(AI9:AI53,"=2")/('נוסח א'!AI89)</f>
        <v>#DIV/0!</v>
      </c>
      <c r="AJ60" s="31" t="e">
        <f>COUNTIF(AJ9:AJ53,"=2")/('נוסח א'!AJ89)</f>
        <v>#DIV/0!</v>
      </c>
      <c r="AK60" s="31" t="e">
        <f>COUNTIF(AK9:AK53,"=2")/('נוסח א'!AK89)</f>
        <v>#DIV/0!</v>
      </c>
      <c r="AL60" s="31" t="e">
        <f>COUNTIF(AL9:AL53,"=4")/('נוסח א'!AL89)</f>
        <v>#DIV/0!</v>
      </c>
      <c r="AM60" s="31" t="e">
        <f>COUNTIF(AM9:AM53,"=3")/('נוסח א'!AM89)</f>
        <v>#DIV/0!</v>
      </c>
      <c r="AN60" s="31" t="e">
        <f>COUNTIF(AN9:AN53,"=3")/('נוסח א'!AN89)</f>
        <v>#DIV/0!</v>
      </c>
      <c r="AO60" s="31" t="e">
        <f>COUNTIF(AO9:AO53,"=4")/('נוסח א'!AO89)</f>
        <v>#DIV/0!</v>
      </c>
      <c r="AP60" s="155" t="e">
        <f>SUM(AC60:AN60)/12</f>
        <v>#DIV/0!</v>
      </c>
      <c r="AQ60" s="132" t="e">
        <f>SUM(C60:L60,N60:U60,W60:AA60)/23</f>
        <v>#DIV/0!</v>
      </c>
      <c r="AR60" s="135" t="e">
        <f>SUM(AC60:AO60)/13</f>
        <v>#DIV/0!</v>
      </c>
      <c r="AS60" s="148"/>
      <c r="AT60" s="156" t="e">
        <f>SUM(M60+V60+AB60+AP60)/4</f>
        <v>#DIV/0!</v>
      </c>
      <c r="AU60"/>
      <c r="AV60"/>
      <c r="AW60"/>
      <c r="AX60"/>
      <c r="AY60"/>
      <c r="AZ60"/>
      <c r="BA60"/>
    </row>
    <row r="61" spans="1:62" s="27" customFormat="1" x14ac:dyDescent="0.2">
      <c r="A61" s="24"/>
      <c r="B61" s="25"/>
      <c r="C61" s="25"/>
      <c r="D61" s="113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F61" s="26"/>
      <c r="AG61" s="22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130"/>
      <c r="BC61" s="57"/>
      <c r="BD61"/>
      <c r="BE61"/>
      <c r="BF61"/>
      <c r="BG61"/>
      <c r="BH61"/>
      <c r="BI61"/>
      <c r="BJ61"/>
    </row>
    <row r="62" spans="1:62" s="27" customFormat="1" x14ac:dyDescent="0.2">
      <c r="A62" s="24"/>
      <c r="B62" s="25"/>
      <c r="C62" s="25"/>
      <c r="D62" s="113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AG62" s="22"/>
      <c r="BB62" s="130"/>
      <c r="BC62" s="57"/>
      <c r="BD62"/>
      <c r="BE62"/>
      <c r="BF62"/>
      <c r="BG62"/>
      <c r="BH62"/>
      <c r="BI62"/>
      <c r="BJ62"/>
    </row>
    <row r="63" spans="1:62" s="27" customFormat="1" x14ac:dyDescent="0.2">
      <c r="A63" s="24"/>
      <c r="B63" s="25"/>
      <c r="C63" s="25"/>
      <c r="D63" s="113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AG63" s="22"/>
      <c r="BB63" s="130"/>
      <c r="BC63" s="57"/>
      <c r="BD63"/>
      <c r="BE63"/>
      <c r="BF63"/>
      <c r="BG63"/>
      <c r="BH63"/>
      <c r="BI63"/>
      <c r="BJ63"/>
    </row>
    <row r="64" spans="1:62" s="27" customFormat="1" x14ac:dyDescent="0.2">
      <c r="A64" s="24"/>
      <c r="B64" s="25"/>
      <c r="C64" s="25"/>
      <c r="D64" s="113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AG64" s="22"/>
      <c r="BB64" s="130"/>
      <c r="BC64" s="57"/>
      <c r="BD64"/>
      <c r="BE64"/>
      <c r="BF64"/>
      <c r="BG64"/>
      <c r="BH64"/>
      <c r="BI64"/>
      <c r="BJ64"/>
    </row>
    <row r="65" spans="1:62" s="27" customFormat="1" x14ac:dyDescent="0.2">
      <c r="A65" s="24"/>
      <c r="B65" s="25"/>
      <c r="C65" s="25"/>
      <c r="D65" s="113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AG65" s="22"/>
      <c r="BB65" s="130"/>
      <c r="BC65" s="57"/>
      <c r="BD65"/>
      <c r="BE65"/>
      <c r="BF65"/>
      <c r="BG65"/>
      <c r="BH65"/>
      <c r="BI65"/>
      <c r="BJ65"/>
    </row>
    <row r="66" spans="1:62" s="27" customFormat="1" x14ac:dyDescent="0.2">
      <c r="A66" s="24"/>
      <c r="B66" s="21"/>
      <c r="C66" s="21"/>
      <c r="D66" s="23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3"/>
      <c r="AA66" s="23"/>
      <c r="AB66" s="23"/>
      <c r="AC66" s="23"/>
      <c r="AD66" s="23"/>
      <c r="AE66" s="23"/>
      <c r="AF66" s="23"/>
      <c r="AG66" s="22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130"/>
      <c r="BC66" s="95"/>
      <c r="BD66" s="95"/>
      <c r="BE66" s="95"/>
      <c r="BF66" s="95"/>
    </row>
    <row r="67" spans="1:62" s="27" customFormat="1" x14ac:dyDescent="0.2">
      <c r="A67" s="221"/>
      <c r="B67" s="21"/>
      <c r="C67" s="21"/>
      <c r="D67" s="23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AG67" s="22"/>
      <c r="BB67" s="130"/>
      <c r="BC67" s="95"/>
      <c r="BD67" s="95"/>
      <c r="BE67" s="95"/>
      <c r="BF67" s="95"/>
    </row>
    <row r="68" spans="1:62" s="27" customFormat="1" x14ac:dyDescent="0.2">
      <c r="A68" s="221"/>
      <c r="B68" s="21"/>
      <c r="C68" s="21"/>
      <c r="D68" s="23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AG68" s="22"/>
      <c r="BB68" s="130"/>
      <c r="BC68" s="95"/>
      <c r="BD68" s="95"/>
      <c r="BE68" s="95"/>
      <c r="BF68" s="95"/>
    </row>
    <row r="69" spans="1:62" s="27" customFormat="1" x14ac:dyDescent="0.2">
      <c r="A69" s="221"/>
      <c r="B69" s="21"/>
      <c r="C69" s="21"/>
      <c r="D69" s="23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AE69" s="23"/>
      <c r="AG69" s="22"/>
      <c r="BB69" s="130"/>
      <c r="BC69" s="95"/>
      <c r="BD69" s="95"/>
      <c r="BE69" s="95"/>
      <c r="BF69" s="95"/>
    </row>
    <row r="70" spans="1:62" s="27" customFormat="1" x14ac:dyDescent="0.2">
      <c r="A70" s="221"/>
      <c r="B70" s="21"/>
      <c r="C70" s="21"/>
      <c r="D70" s="23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3"/>
      <c r="AA70" s="23"/>
      <c r="AB70" s="23"/>
      <c r="AC70" s="23"/>
      <c r="AE70" s="23"/>
      <c r="AG70" s="22"/>
      <c r="BB70" s="130"/>
      <c r="BC70" s="95"/>
      <c r="BD70" s="95"/>
      <c r="BE70" s="95"/>
      <c r="BF70" s="95"/>
    </row>
    <row r="71" spans="1:62" s="27" customFormat="1" x14ac:dyDescent="0.2">
      <c r="A71" s="24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3"/>
      <c r="AA71" s="23"/>
      <c r="AB71" s="23"/>
      <c r="AC71" s="23"/>
      <c r="AD71" s="23"/>
      <c r="AE71" s="23"/>
      <c r="AF71" s="23"/>
      <c r="AG71" s="22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130"/>
      <c r="BC71" s="95"/>
      <c r="BD71" s="95"/>
      <c r="BE71" s="95"/>
      <c r="BF71" s="95"/>
    </row>
    <row r="72" spans="1:62" s="27" customFormat="1" x14ac:dyDescent="0.2">
      <c r="A72" s="24"/>
      <c r="B72" s="21"/>
      <c r="C72" s="21"/>
      <c r="D72" s="23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3"/>
      <c r="AA72" s="23"/>
      <c r="AB72" s="23"/>
      <c r="AC72" s="23"/>
      <c r="AD72" s="23"/>
      <c r="AE72" s="23"/>
      <c r="AF72" s="23"/>
      <c r="AG72" s="22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130"/>
      <c r="BC72" s="95"/>
      <c r="BD72" s="95"/>
      <c r="BE72" s="95"/>
      <c r="BF72" s="95"/>
    </row>
    <row r="73" spans="1:62" s="27" customFormat="1" x14ac:dyDescent="0.2">
      <c r="A73" s="24"/>
      <c r="B73" s="21"/>
      <c r="C73" s="21"/>
      <c r="D73" s="23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3"/>
      <c r="AA73" s="23"/>
      <c r="AB73" s="23"/>
      <c r="AC73" s="23"/>
      <c r="AD73" s="23"/>
      <c r="AE73" s="23"/>
      <c r="AF73" s="23"/>
      <c r="AG73" s="22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130"/>
      <c r="BC73" s="95"/>
      <c r="BD73" s="95"/>
      <c r="BE73" s="95"/>
      <c r="BF73" s="95"/>
    </row>
    <row r="74" spans="1:62" s="27" customFormat="1" x14ac:dyDescent="0.2">
      <c r="A74" s="24"/>
      <c r="B74" s="21"/>
      <c r="C74" s="21"/>
      <c r="D74" s="23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3"/>
      <c r="AA74" s="23"/>
      <c r="AB74" s="23"/>
      <c r="AC74" s="23"/>
      <c r="AD74" s="23"/>
      <c r="AE74" s="23"/>
      <c r="AF74" s="23"/>
      <c r="AG74" s="22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130"/>
      <c r="BC74" s="95"/>
      <c r="BD74" s="95"/>
      <c r="BE74" s="95"/>
      <c r="BF74" s="95"/>
    </row>
    <row r="75" spans="1:62" s="27" customFormat="1" x14ac:dyDescent="0.2">
      <c r="A75" s="24"/>
      <c r="B75" s="24"/>
      <c r="C75" s="24"/>
      <c r="D75" s="120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BB75" s="95"/>
      <c r="BC75" s="95"/>
      <c r="BD75" s="95"/>
      <c r="BE75" s="95"/>
      <c r="BF75" s="95"/>
    </row>
    <row r="76" spans="1:62" s="27" customFormat="1" ht="12.75" customHeight="1" x14ac:dyDescent="0.2">
      <c r="A76" s="24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8"/>
      <c r="AL76" s="218"/>
      <c r="AM76" s="218"/>
      <c r="AN76" s="218"/>
      <c r="AO76" s="218"/>
      <c r="AP76" s="218"/>
      <c r="AQ76" s="218"/>
      <c r="AR76" s="113"/>
      <c r="AS76" s="137"/>
      <c r="AT76" s="137"/>
      <c r="AU76" s="137"/>
      <c r="AV76" s="137"/>
      <c r="AW76" s="137"/>
      <c r="AX76" s="137"/>
      <c r="AY76" s="137"/>
      <c r="AZ76" s="137"/>
      <c r="BB76" s="95"/>
      <c r="BC76" s="95"/>
      <c r="BD76" s="95"/>
      <c r="BE76" s="95"/>
      <c r="BF76" s="95"/>
    </row>
  </sheetData>
  <sheetProtection password="EA5E" sheet="1" objects="1" scenarios="1"/>
  <mergeCells count="27">
    <mergeCell ref="A67:A70"/>
    <mergeCell ref="AB55:AB56"/>
    <mergeCell ref="B76:AQ76"/>
    <mergeCell ref="C55:J55"/>
    <mergeCell ref="N55:U55"/>
    <mergeCell ref="W55:AA55"/>
    <mergeCell ref="M55:M56"/>
    <mergeCell ref="V55:V56"/>
    <mergeCell ref="AP55:AP56"/>
    <mergeCell ref="AH55:AO55"/>
    <mergeCell ref="AQ55:AQ56"/>
    <mergeCell ref="B2:BB2"/>
    <mergeCell ref="Y3:AQ3"/>
    <mergeCell ref="A5:B5"/>
    <mergeCell ref="AQ5:AQ6"/>
    <mergeCell ref="A6:B6"/>
    <mergeCell ref="W5:AA5"/>
    <mergeCell ref="AR5:AR6"/>
    <mergeCell ref="AC5:AO5"/>
    <mergeCell ref="C5:L5"/>
    <mergeCell ref="AR55:AR56"/>
    <mergeCell ref="AT55:AT56"/>
    <mergeCell ref="AT5:AT6"/>
    <mergeCell ref="M5:M7"/>
    <mergeCell ref="V5:V7"/>
    <mergeCell ref="AB5:AB7"/>
    <mergeCell ref="AP5:AP7"/>
  </mergeCells>
  <phoneticPr fontId="2" type="noConversion"/>
  <dataValidations count="1">
    <dataValidation type="list" allowBlank="1" showInputMessage="1" showErrorMessage="1" sqref="A1:A4 A7:A28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rightToLeft="1" workbookViewId="0">
      <selection activeCell="L15" sqref="L15"/>
    </sheetView>
  </sheetViews>
  <sheetFormatPr defaultRowHeight="12.75" x14ac:dyDescent="0.2"/>
  <cols>
    <col min="1" max="1" width="3.7109375" bestFit="1" customWidth="1"/>
    <col min="2" max="2" width="18.5703125" customWidth="1"/>
    <col min="3" max="3" width="10.7109375" bestFit="1" customWidth="1"/>
    <col min="4" max="4" width="7" style="57" customWidth="1"/>
    <col min="5" max="5" width="16.7109375" customWidth="1"/>
    <col min="6" max="6" width="9.28515625" customWidth="1"/>
    <col min="8" max="8" width="17.28515625" customWidth="1"/>
    <col min="9" max="9" width="8.140625" bestFit="1" customWidth="1"/>
    <col min="10" max="10" width="14.140625" bestFit="1" customWidth="1"/>
    <col min="11" max="11" width="4.42578125" customWidth="1"/>
  </cols>
  <sheetData>
    <row r="1" spans="1:14" ht="18" x14ac:dyDescent="0.25">
      <c r="A1" s="206" t="s">
        <v>201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21" thickBot="1" x14ac:dyDescent="0.35">
      <c r="A2" s="252" t="s">
        <v>75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4" ht="39.75" thickBot="1" x14ac:dyDescent="0.3">
      <c r="A3" s="32" t="s">
        <v>14</v>
      </c>
      <c r="B3" s="33" t="s">
        <v>41</v>
      </c>
      <c r="C3" s="51" t="s">
        <v>64</v>
      </c>
      <c r="D3"/>
      <c r="E3" s="34" t="s">
        <v>42</v>
      </c>
      <c r="F3" s="34" t="s">
        <v>43</v>
      </c>
      <c r="G3" s="34" t="s">
        <v>44</v>
      </c>
      <c r="H3" s="34" t="s">
        <v>45</v>
      </c>
      <c r="J3" s="253" t="s">
        <v>71</v>
      </c>
      <c r="K3" s="254"/>
      <c r="L3" s="254"/>
      <c r="M3" s="255"/>
    </row>
    <row r="4" spans="1:14" ht="13.5" thickBot="1" x14ac:dyDescent="0.25">
      <c r="A4" s="52">
        <v>1</v>
      </c>
      <c r="B4" s="36">
        <f>'נוסח א'!B18</f>
        <v>0</v>
      </c>
      <c r="C4" s="59">
        <f>'ריכוז א'!AT9</f>
        <v>0</v>
      </c>
      <c r="D4"/>
      <c r="E4" s="65" t="s">
        <v>88</v>
      </c>
      <c r="F4" s="37">
        <f>'ריכוז א'!C$58</f>
        <v>0</v>
      </c>
      <c r="G4" s="112">
        <v>2</v>
      </c>
      <c r="H4" s="35" t="str">
        <f t="shared" ref="H4:H39" si="0">IF(F4&gt;G4*0.85,"שאלה קלה מאוד",(IF(F4&gt;G4*0.7,"שאלה קלה",(IF(F4&gt;G4*0.55,"שאלה קשה",(IF(F4&gt;=0,"שאלה קשה מאוד "," ")))))))</f>
        <v xml:space="preserve">שאלה קשה מאוד </v>
      </c>
      <c r="J4" s="44" t="s">
        <v>46</v>
      </c>
      <c r="K4" s="39"/>
      <c r="L4" s="39"/>
      <c r="M4" s="40"/>
    </row>
    <row r="5" spans="1:14" ht="13.5" thickBot="1" x14ac:dyDescent="0.25">
      <c r="A5" s="35">
        <v>2</v>
      </c>
      <c r="B5" s="36">
        <f>'נוסח א'!B19</f>
        <v>0</v>
      </c>
      <c r="C5" s="59">
        <f>'ריכוז א'!AT10</f>
        <v>0</v>
      </c>
      <c r="D5"/>
      <c r="E5" s="65" t="s">
        <v>130</v>
      </c>
      <c r="F5" s="37">
        <f>'ריכוז א'!D$58</f>
        <v>0</v>
      </c>
      <c r="G5" s="112">
        <v>2</v>
      </c>
      <c r="H5" s="35" t="str">
        <f t="shared" si="0"/>
        <v xml:space="preserve">שאלה קשה מאוד </v>
      </c>
      <c r="J5" s="38" t="s">
        <v>73</v>
      </c>
      <c r="K5" s="39"/>
      <c r="L5" s="73" t="e">
        <f>C49</f>
        <v>#DIV/0!</v>
      </c>
      <c r="M5" s="40"/>
    </row>
    <row r="6" spans="1:14" ht="13.5" thickBot="1" x14ac:dyDescent="0.25">
      <c r="A6" s="35">
        <v>3</v>
      </c>
      <c r="B6" s="36">
        <f>'נוסח א'!B20</f>
        <v>0</v>
      </c>
      <c r="C6" s="59">
        <f>'ריכוז א'!AT11</f>
        <v>0</v>
      </c>
      <c r="D6"/>
      <c r="E6" s="65" t="s">
        <v>131</v>
      </c>
      <c r="F6" s="37">
        <f>'ריכוז א'!E$58</f>
        <v>0</v>
      </c>
      <c r="G6" s="112">
        <v>2</v>
      </c>
      <c r="H6" s="35" t="str">
        <f t="shared" si="0"/>
        <v xml:space="preserve">שאלה קשה מאוד </v>
      </c>
      <c r="J6" s="38"/>
      <c r="K6" s="39"/>
      <c r="L6" s="39"/>
      <c r="M6" s="40"/>
    </row>
    <row r="7" spans="1:14" ht="13.5" thickBot="1" x14ac:dyDescent="0.25">
      <c r="A7" s="35">
        <v>4</v>
      </c>
      <c r="B7" s="36">
        <f>'נוסח א'!B21</f>
        <v>0</v>
      </c>
      <c r="C7" s="59">
        <f>'ריכוז א'!AT12</f>
        <v>0</v>
      </c>
      <c r="D7"/>
      <c r="E7" s="65" t="s">
        <v>132</v>
      </c>
      <c r="F7" s="37">
        <f>'ריכוז א'!F$58</f>
        <v>0</v>
      </c>
      <c r="G7" s="112">
        <v>2</v>
      </c>
      <c r="H7" s="35" t="str">
        <f t="shared" si="0"/>
        <v xml:space="preserve">שאלה קשה מאוד </v>
      </c>
      <c r="J7" s="258" t="s">
        <v>87</v>
      </c>
      <c r="K7" s="258"/>
      <c r="L7" s="98">
        <f>L15-SUM(L8:L14)</f>
        <v>0</v>
      </c>
      <c r="M7" s="99">
        <v>0</v>
      </c>
    </row>
    <row r="8" spans="1:14" ht="13.5" thickBot="1" x14ac:dyDescent="0.25">
      <c r="A8" s="35">
        <v>5</v>
      </c>
      <c r="B8" s="36">
        <f>'נוסח א'!B22</f>
        <v>0</v>
      </c>
      <c r="C8" s="59">
        <f>'ריכוז א'!AT13</f>
        <v>0</v>
      </c>
      <c r="D8"/>
      <c r="E8" s="65" t="s">
        <v>133</v>
      </c>
      <c r="F8" s="37">
        <f>'ריכוז א'!G$58</f>
        <v>0</v>
      </c>
      <c r="G8" s="112">
        <v>2</v>
      </c>
      <c r="H8" s="35" t="str">
        <f t="shared" si="0"/>
        <v xml:space="preserve">שאלה קשה מאוד </v>
      </c>
      <c r="J8" s="256" t="s">
        <v>48</v>
      </c>
      <c r="K8" s="257"/>
      <c r="L8" s="45">
        <f>COUNTIF(C4:C48,"&gt;0")-SUM(L9:L14)</f>
        <v>0</v>
      </c>
      <c r="M8" s="40" t="s">
        <v>49</v>
      </c>
    </row>
    <row r="9" spans="1:14" ht="13.5" thickBot="1" x14ac:dyDescent="0.25">
      <c r="A9" s="35">
        <v>6</v>
      </c>
      <c r="B9" s="36">
        <f>'נוסח א'!B23</f>
        <v>0</v>
      </c>
      <c r="C9" s="59">
        <f>'ריכוז א'!AT14</f>
        <v>0</v>
      </c>
      <c r="D9"/>
      <c r="E9" s="65">
        <v>2</v>
      </c>
      <c r="F9" s="37">
        <f>'ריכוז א'!H$58</f>
        <v>0</v>
      </c>
      <c r="G9" s="112">
        <v>2</v>
      </c>
      <c r="H9" s="35" t="str">
        <f t="shared" si="0"/>
        <v xml:space="preserve">שאלה קשה מאוד </v>
      </c>
      <c r="J9" s="259" t="s">
        <v>50</v>
      </c>
      <c r="K9" s="260"/>
      <c r="L9" s="45">
        <f>COUNTIF(C4:C48,"&gt;44")-SUM(L10:L14)</f>
        <v>0</v>
      </c>
      <c r="M9" s="40" t="s">
        <v>51</v>
      </c>
    </row>
    <row r="10" spans="1:14" ht="13.5" thickBot="1" x14ac:dyDescent="0.25">
      <c r="A10" s="35">
        <v>7</v>
      </c>
      <c r="B10" s="36">
        <f>'נוסח א'!B24</f>
        <v>0</v>
      </c>
      <c r="C10" s="59">
        <f>'ריכוז א'!AT15</f>
        <v>0</v>
      </c>
      <c r="D10"/>
      <c r="E10" s="65" t="s">
        <v>89</v>
      </c>
      <c r="F10" s="37">
        <f>'ריכוז א'!I$58</f>
        <v>0</v>
      </c>
      <c r="G10" s="112">
        <v>2</v>
      </c>
      <c r="H10" s="35" t="str">
        <f t="shared" si="0"/>
        <v xml:space="preserve">שאלה קשה מאוד </v>
      </c>
      <c r="J10" s="256" t="s">
        <v>52</v>
      </c>
      <c r="K10" s="257"/>
      <c r="L10" s="45">
        <f>COUNTIF(C4:C48,"&gt;54")-L14-L13-L12-L11</f>
        <v>0</v>
      </c>
      <c r="M10" s="40" t="s">
        <v>53</v>
      </c>
    </row>
    <row r="11" spans="1:14" ht="13.5" thickBot="1" x14ac:dyDescent="0.25">
      <c r="A11" s="35">
        <v>8</v>
      </c>
      <c r="B11" s="36">
        <f>'נוסח א'!B25</f>
        <v>0</v>
      </c>
      <c r="C11" s="59">
        <f>'ריכוז א'!AT16</f>
        <v>0</v>
      </c>
      <c r="D11"/>
      <c r="E11" s="65" t="s">
        <v>90</v>
      </c>
      <c r="F11" s="37">
        <f>'ריכוז א'!J$58</f>
        <v>0</v>
      </c>
      <c r="G11" s="112">
        <v>2</v>
      </c>
      <c r="H11" s="35" t="str">
        <f t="shared" si="0"/>
        <v xml:space="preserve">שאלה קשה מאוד </v>
      </c>
      <c r="J11" s="256" t="s">
        <v>54</v>
      </c>
      <c r="K11" s="257"/>
      <c r="L11" s="45">
        <f>COUNTIF(C4:C48,"&gt;64")-L14-L13-L12</f>
        <v>0</v>
      </c>
      <c r="M11" s="40" t="s">
        <v>55</v>
      </c>
    </row>
    <row r="12" spans="1:14" ht="13.5" thickBot="1" x14ac:dyDescent="0.25">
      <c r="A12" s="35">
        <v>9</v>
      </c>
      <c r="B12" s="36">
        <f>'נוסח א'!B26</f>
        <v>0</v>
      </c>
      <c r="C12" s="59">
        <f>'ריכוז א'!AT17</f>
        <v>0</v>
      </c>
      <c r="D12"/>
      <c r="E12" s="65" t="s">
        <v>92</v>
      </c>
      <c r="F12" s="37">
        <f>'ריכוז א'!K$58</f>
        <v>0</v>
      </c>
      <c r="G12" s="112">
        <v>2</v>
      </c>
      <c r="H12" s="35" t="str">
        <f t="shared" si="0"/>
        <v xml:space="preserve">שאלה קשה מאוד </v>
      </c>
      <c r="J12" s="256" t="s">
        <v>56</v>
      </c>
      <c r="K12" s="257"/>
      <c r="L12" s="45">
        <f>COUNTIF(C4:C48,"&gt;74")-L14-L13</f>
        <v>0</v>
      </c>
      <c r="M12" s="40" t="s">
        <v>57</v>
      </c>
    </row>
    <row r="13" spans="1:14" ht="13.5" thickBot="1" x14ac:dyDescent="0.25">
      <c r="A13" s="35">
        <v>10</v>
      </c>
      <c r="B13" s="36">
        <f>'נוסח א'!B27</f>
        <v>0</v>
      </c>
      <c r="C13" s="59">
        <f>'ריכוז א'!AT18</f>
        <v>0</v>
      </c>
      <c r="D13"/>
      <c r="E13" s="65" t="s">
        <v>93</v>
      </c>
      <c r="F13" s="37">
        <f>'ריכוז א'!L$58</f>
        <v>0</v>
      </c>
      <c r="G13" s="112">
        <v>4</v>
      </c>
      <c r="H13" s="35" t="str">
        <f t="shared" si="0"/>
        <v xml:space="preserve">שאלה קשה מאוד </v>
      </c>
      <c r="J13" s="259" t="s">
        <v>58</v>
      </c>
      <c r="K13" s="260"/>
      <c r="L13" s="45">
        <f>COUNTIF(C4:C48,"&gt;84")-L14</f>
        <v>0</v>
      </c>
      <c r="M13" s="40" t="s">
        <v>59</v>
      </c>
    </row>
    <row r="14" spans="1:14" ht="13.5" thickBot="1" x14ac:dyDescent="0.25">
      <c r="A14" s="35">
        <v>11</v>
      </c>
      <c r="B14" s="36">
        <f>'נוסח א'!B28</f>
        <v>0</v>
      </c>
      <c r="C14" s="59">
        <f>'ריכוז א'!AT19</f>
        <v>0</v>
      </c>
      <c r="D14"/>
      <c r="E14" s="65" t="s">
        <v>80</v>
      </c>
      <c r="F14" s="37">
        <f>'ריכוז א'!N$58</f>
        <v>0</v>
      </c>
      <c r="G14" s="112">
        <v>3</v>
      </c>
      <c r="H14" s="35" t="str">
        <f t="shared" si="0"/>
        <v xml:space="preserve">שאלה קשה מאוד </v>
      </c>
      <c r="J14" s="256" t="s">
        <v>60</v>
      </c>
      <c r="K14" s="257"/>
      <c r="L14" s="45">
        <f>COUNTIF(C4:C48,"&gt;94")</f>
        <v>0</v>
      </c>
      <c r="M14" s="40" t="s">
        <v>61</v>
      </c>
    </row>
    <row r="15" spans="1:14" ht="13.5" thickBot="1" x14ac:dyDescent="0.25">
      <c r="A15" s="35">
        <v>12</v>
      </c>
      <c r="B15" s="36">
        <f>'נוסח א'!B29</f>
        <v>0</v>
      </c>
      <c r="C15" s="59">
        <f>'ריכוז א'!AT20</f>
        <v>0</v>
      </c>
      <c r="D15"/>
      <c r="E15" s="65" t="s">
        <v>81</v>
      </c>
      <c r="F15" s="37">
        <f>'ריכוז א'!O$58</f>
        <v>0</v>
      </c>
      <c r="G15" s="112">
        <v>4</v>
      </c>
      <c r="H15" s="35" t="str">
        <f t="shared" si="0"/>
        <v xml:space="preserve">שאלה קשה מאוד </v>
      </c>
      <c r="J15" s="261" t="s">
        <v>20</v>
      </c>
      <c r="K15" s="261"/>
      <c r="L15" s="46">
        <f>'נוסח א'!C89</f>
        <v>0</v>
      </c>
      <c r="M15" s="40"/>
    </row>
    <row r="16" spans="1:14" ht="13.5" thickBot="1" x14ac:dyDescent="0.25">
      <c r="A16" s="35">
        <v>13</v>
      </c>
      <c r="B16" s="36">
        <f>'נוסח א'!B30</f>
        <v>0</v>
      </c>
      <c r="C16" s="59">
        <f>'ריכוז א'!AT21</f>
        <v>0</v>
      </c>
      <c r="D16"/>
      <c r="E16" s="65" t="s">
        <v>173</v>
      </c>
      <c r="F16" s="37">
        <f>'ריכוז א'!P58</f>
        <v>0</v>
      </c>
      <c r="G16" s="112">
        <v>3</v>
      </c>
      <c r="H16" s="35" t="str">
        <f t="shared" si="0"/>
        <v xml:space="preserve">שאלה קשה מאוד </v>
      </c>
      <c r="J16" s="41"/>
      <c r="K16" s="42"/>
      <c r="L16" s="42"/>
      <c r="M16" s="43"/>
    </row>
    <row r="17" spans="1:8" ht="13.5" thickBot="1" x14ac:dyDescent="0.25">
      <c r="A17" s="35">
        <v>14</v>
      </c>
      <c r="B17" s="36">
        <f>'נוסח א'!B31</f>
        <v>0</v>
      </c>
      <c r="C17" s="59">
        <f>'ריכוז א'!AT22</f>
        <v>0</v>
      </c>
      <c r="D17"/>
      <c r="E17" s="65">
        <v>6</v>
      </c>
      <c r="F17" s="37">
        <f>'ריכוז א'!Q$58</f>
        <v>0</v>
      </c>
      <c r="G17" s="112">
        <v>2</v>
      </c>
      <c r="H17" s="35" t="str">
        <f t="shared" si="0"/>
        <v xml:space="preserve">שאלה קשה מאוד </v>
      </c>
    </row>
    <row r="18" spans="1:8" ht="13.5" thickBot="1" x14ac:dyDescent="0.25">
      <c r="A18" s="35">
        <v>15</v>
      </c>
      <c r="B18" s="36">
        <f>'נוסח א'!B32</f>
        <v>0</v>
      </c>
      <c r="C18" s="59">
        <f>'ריכוז א'!AT23</f>
        <v>0</v>
      </c>
      <c r="D18"/>
      <c r="E18" s="65" t="s">
        <v>94</v>
      </c>
      <c r="F18" s="37">
        <f>'ריכוז א'!R$58</f>
        <v>0</v>
      </c>
      <c r="G18" s="112">
        <v>3</v>
      </c>
      <c r="H18" s="35" t="str">
        <f t="shared" si="0"/>
        <v xml:space="preserve">שאלה קשה מאוד </v>
      </c>
    </row>
    <row r="19" spans="1:8" ht="13.5" thickBot="1" x14ac:dyDescent="0.25">
      <c r="A19" s="35">
        <v>16</v>
      </c>
      <c r="B19" s="36">
        <f>'נוסח א'!B33</f>
        <v>0</v>
      </c>
      <c r="C19" s="59">
        <f>'ריכוז א'!AT24</f>
        <v>0</v>
      </c>
      <c r="D19"/>
      <c r="E19" s="65" t="s">
        <v>95</v>
      </c>
      <c r="F19" s="37">
        <f>'ריכוז א'!S$58</f>
        <v>0</v>
      </c>
      <c r="G19" s="112">
        <v>2</v>
      </c>
      <c r="H19" s="35" t="str">
        <f t="shared" si="0"/>
        <v xml:space="preserve">שאלה קשה מאוד </v>
      </c>
    </row>
    <row r="20" spans="1:8" ht="13.5" thickBot="1" x14ac:dyDescent="0.25">
      <c r="A20" s="35">
        <v>17</v>
      </c>
      <c r="B20" s="36">
        <f>'נוסח א'!B34</f>
        <v>0</v>
      </c>
      <c r="C20" s="59">
        <f>'ריכוז א'!AT25</f>
        <v>0</v>
      </c>
      <c r="D20"/>
      <c r="E20" s="65" t="s">
        <v>76</v>
      </c>
      <c r="F20" s="37">
        <f>'ריכוז א'!T$58</f>
        <v>0</v>
      </c>
      <c r="G20" s="112">
        <v>3</v>
      </c>
      <c r="H20" s="35" t="str">
        <f t="shared" si="0"/>
        <v xml:space="preserve">שאלה קשה מאוד </v>
      </c>
    </row>
    <row r="21" spans="1:8" ht="13.5" thickBot="1" x14ac:dyDescent="0.25">
      <c r="A21" s="35">
        <v>18</v>
      </c>
      <c r="B21" s="36">
        <f>'נוסח א'!B35</f>
        <v>0</v>
      </c>
      <c r="C21" s="59">
        <f>'ריכוז א'!AT26</f>
        <v>0</v>
      </c>
      <c r="D21"/>
      <c r="E21" s="65" t="s">
        <v>170</v>
      </c>
      <c r="F21" s="37">
        <f>'ריכוז א'!U$58</f>
        <v>0</v>
      </c>
      <c r="G21" s="112">
        <v>3</v>
      </c>
      <c r="H21" s="35" t="str">
        <f t="shared" si="0"/>
        <v xml:space="preserve">שאלה קשה מאוד </v>
      </c>
    </row>
    <row r="22" spans="1:8" ht="13.5" thickBot="1" x14ac:dyDescent="0.25">
      <c r="A22" s="35">
        <v>19</v>
      </c>
      <c r="B22" s="36">
        <f>'נוסח א'!B36</f>
        <v>0</v>
      </c>
      <c r="C22" s="59">
        <f>'ריכוז א'!AT27</f>
        <v>0</v>
      </c>
      <c r="D22"/>
      <c r="E22" s="103" t="s">
        <v>105</v>
      </c>
      <c r="F22" s="37">
        <f>'ריכוז א'!W$58</f>
        <v>0</v>
      </c>
      <c r="G22" s="112">
        <v>2</v>
      </c>
      <c r="H22" s="35" t="str">
        <f t="shared" si="0"/>
        <v xml:space="preserve">שאלה קשה מאוד </v>
      </c>
    </row>
    <row r="23" spans="1:8" ht="13.5" thickBot="1" x14ac:dyDescent="0.25">
      <c r="A23" s="35">
        <v>20</v>
      </c>
      <c r="B23" s="36">
        <f>'נוסח א'!B37</f>
        <v>0</v>
      </c>
      <c r="C23" s="59">
        <f>'ריכוז א'!AT28</f>
        <v>0</v>
      </c>
      <c r="D23"/>
      <c r="E23" s="103" t="s">
        <v>171</v>
      </c>
      <c r="F23" s="37">
        <f>'ריכוז א'!X$58</f>
        <v>0</v>
      </c>
      <c r="G23" s="112">
        <v>4</v>
      </c>
      <c r="H23" s="35" t="str">
        <f t="shared" si="0"/>
        <v xml:space="preserve">שאלה קשה מאוד </v>
      </c>
    </row>
    <row r="24" spans="1:8" ht="13.5" thickBot="1" x14ac:dyDescent="0.25">
      <c r="A24" s="35">
        <v>21</v>
      </c>
      <c r="B24" s="36">
        <f>'נוסח א'!B38</f>
        <v>0</v>
      </c>
      <c r="C24" s="59">
        <f>'ריכוז א'!AT29</f>
        <v>0</v>
      </c>
      <c r="D24"/>
      <c r="E24" s="103" t="s">
        <v>172</v>
      </c>
      <c r="F24" s="37">
        <f>'ריכוז א'!Y$58</f>
        <v>0</v>
      </c>
      <c r="G24" s="112">
        <v>2</v>
      </c>
      <c r="H24" s="35" t="str">
        <f t="shared" si="0"/>
        <v xml:space="preserve">שאלה קשה מאוד </v>
      </c>
    </row>
    <row r="25" spans="1:8" ht="13.5" thickBot="1" x14ac:dyDescent="0.25">
      <c r="A25" s="35">
        <v>22</v>
      </c>
      <c r="B25" s="36">
        <f>'נוסח א'!B39</f>
        <v>0</v>
      </c>
      <c r="C25" s="59">
        <f>'ריכוז א'!AT30</f>
        <v>0</v>
      </c>
      <c r="D25"/>
      <c r="E25" s="103" t="s">
        <v>107</v>
      </c>
      <c r="F25" s="37">
        <f>'ריכוז א'!Z$58</f>
        <v>0</v>
      </c>
      <c r="G25" s="112">
        <v>5</v>
      </c>
      <c r="H25" s="35" t="str">
        <f t="shared" si="0"/>
        <v xml:space="preserve">שאלה קשה מאוד </v>
      </c>
    </row>
    <row r="26" spans="1:8" ht="13.5" thickBot="1" x14ac:dyDescent="0.25">
      <c r="A26" s="35">
        <v>23</v>
      </c>
      <c r="B26" s="36">
        <f>'נוסח א'!B40</f>
        <v>0</v>
      </c>
      <c r="C26" s="59">
        <f>'ריכוז א'!AT31</f>
        <v>0</v>
      </c>
      <c r="D26"/>
      <c r="E26" s="103" t="s">
        <v>108</v>
      </c>
      <c r="F26" s="37">
        <f>'ריכוז א'!AA$58</f>
        <v>0</v>
      </c>
      <c r="G26" s="112">
        <v>2</v>
      </c>
      <c r="H26" s="35" t="str">
        <f t="shared" si="0"/>
        <v xml:space="preserve">שאלה קשה מאוד </v>
      </c>
    </row>
    <row r="27" spans="1:8" ht="13.5" thickBot="1" x14ac:dyDescent="0.25">
      <c r="A27" s="35">
        <v>24</v>
      </c>
      <c r="B27" s="36">
        <f>'נוסח א'!B41</f>
        <v>0</v>
      </c>
      <c r="C27" s="59">
        <f>'ריכוז א'!AT32</f>
        <v>0</v>
      </c>
      <c r="D27"/>
      <c r="E27" s="65" t="s">
        <v>109</v>
      </c>
      <c r="F27" s="37">
        <f>'ריכוז א'!AC$58</f>
        <v>0</v>
      </c>
      <c r="G27" s="112">
        <v>4</v>
      </c>
      <c r="H27" s="35" t="str">
        <f t="shared" si="0"/>
        <v xml:space="preserve">שאלה קשה מאוד </v>
      </c>
    </row>
    <row r="28" spans="1:8" ht="13.5" thickBot="1" x14ac:dyDescent="0.25">
      <c r="A28" s="35">
        <v>25</v>
      </c>
      <c r="B28" s="36">
        <f>'נוסח א'!B42</f>
        <v>0</v>
      </c>
      <c r="C28" s="59">
        <f>'ריכוז א'!AT33</f>
        <v>0</v>
      </c>
      <c r="D28"/>
      <c r="E28" s="65" t="s">
        <v>110</v>
      </c>
      <c r="F28" s="37">
        <f>'ריכוז א'!AD$58</f>
        <v>0</v>
      </c>
      <c r="G28" s="112">
        <v>3</v>
      </c>
      <c r="H28" s="35" t="str">
        <f t="shared" si="0"/>
        <v xml:space="preserve">שאלה קשה מאוד </v>
      </c>
    </row>
    <row r="29" spans="1:8" ht="13.5" thickBot="1" x14ac:dyDescent="0.25">
      <c r="A29" s="35">
        <v>26</v>
      </c>
      <c r="B29" s="36">
        <f>'נוסח א'!B43</f>
        <v>0</v>
      </c>
      <c r="C29" s="59">
        <f>'ריכוז א'!AT34</f>
        <v>0</v>
      </c>
      <c r="D29"/>
      <c r="E29" s="65">
        <v>12</v>
      </c>
      <c r="F29" s="37">
        <f>'ריכוז א'!AE$58</f>
        <v>0</v>
      </c>
      <c r="G29" s="112">
        <v>4</v>
      </c>
      <c r="H29" s="35" t="str">
        <f t="shared" si="0"/>
        <v xml:space="preserve">שאלה קשה מאוד </v>
      </c>
    </row>
    <row r="30" spans="1:8" ht="13.5" thickBot="1" x14ac:dyDescent="0.25">
      <c r="A30" s="35">
        <v>27</v>
      </c>
      <c r="B30" s="36">
        <f>'נוסח א'!B44</f>
        <v>0</v>
      </c>
      <c r="C30" s="59">
        <f>'ריכוז א'!AT35</f>
        <v>0</v>
      </c>
      <c r="D30"/>
      <c r="E30" s="65" t="s">
        <v>111</v>
      </c>
      <c r="F30" s="37">
        <f>'ריכוז א'!AF$58</f>
        <v>0</v>
      </c>
      <c r="G30" s="112">
        <v>3</v>
      </c>
      <c r="H30" s="35" t="str">
        <f t="shared" si="0"/>
        <v xml:space="preserve">שאלה קשה מאוד </v>
      </c>
    </row>
    <row r="31" spans="1:8" ht="13.5" thickBot="1" x14ac:dyDescent="0.25">
      <c r="A31" s="35">
        <v>28</v>
      </c>
      <c r="B31" s="36">
        <f>'נוסח א'!B45</f>
        <v>0</v>
      </c>
      <c r="C31" s="59">
        <f>'ריכוז א'!AT36</f>
        <v>0</v>
      </c>
      <c r="D31"/>
      <c r="E31" s="65" t="s">
        <v>112</v>
      </c>
      <c r="F31" s="37">
        <f>'ריכוז א'!AG$58</f>
        <v>0</v>
      </c>
      <c r="G31" s="112">
        <v>4</v>
      </c>
      <c r="H31" s="35" t="str">
        <f t="shared" si="0"/>
        <v xml:space="preserve">שאלה קשה מאוד </v>
      </c>
    </row>
    <row r="32" spans="1:8" ht="13.5" thickBot="1" x14ac:dyDescent="0.25">
      <c r="A32" s="35">
        <v>29</v>
      </c>
      <c r="B32" s="36">
        <f>'נוסח א'!B46</f>
        <v>0</v>
      </c>
      <c r="C32" s="59">
        <f>'ריכוז א'!AT37</f>
        <v>0</v>
      </c>
      <c r="D32"/>
      <c r="E32" s="65" t="s">
        <v>174</v>
      </c>
      <c r="F32" s="37">
        <f>'ריכוז א'!AH$58</f>
        <v>0</v>
      </c>
      <c r="G32" s="112">
        <v>2</v>
      </c>
      <c r="H32" s="35" t="str">
        <f t="shared" si="0"/>
        <v xml:space="preserve">שאלה קשה מאוד </v>
      </c>
    </row>
    <row r="33" spans="1:8" ht="13.5" thickBot="1" x14ac:dyDescent="0.25">
      <c r="A33" s="35">
        <v>30</v>
      </c>
      <c r="B33" s="36">
        <f>'נוסח א'!B47</f>
        <v>0</v>
      </c>
      <c r="C33" s="59">
        <f>'ריכוז א'!AT38</f>
        <v>0</v>
      </c>
      <c r="D33"/>
      <c r="E33" s="65" t="s">
        <v>118</v>
      </c>
      <c r="F33" s="37">
        <f>'ריכוז א'!AI$58</f>
        <v>0</v>
      </c>
      <c r="G33" s="112">
        <v>2</v>
      </c>
      <c r="H33" s="35" t="str">
        <f t="shared" si="0"/>
        <v xml:space="preserve">שאלה קשה מאוד </v>
      </c>
    </row>
    <row r="34" spans="1:8" ht="13.5" thickBot="1" x14ac:dyDescent="0.25">
      <c r="A34" s="35">
        <v>31</v>
      </c>
      <c r="B34" s="36">
        <f>'נוסח א'!B48</f>
        <v>0</v>
      </c>
      <c r="C34" s="59">
        <f>'ריכוז א'!AT39</f>
        <v>0</v>
      </c>
      <c r="D34"/>
      <c r="E34" s="65" t="s">
        <v>119</v>
      </c>
      <c r="F34" s="37">
        <f>'ריכוז א'!AJ$58</f>
        <v>0</v>
      </c>
      <c r="G34" s="112">
        <v>2</v>
      </c>
      <c r="H34" s="35" t="str">
        <f t="shared" si="0"/>
        <v xml:space="preserve">שאלה קשה מאוד </v>
      </c>
    </row>
    <row r="35" spans="1:8" ht="13.5" thickBot="1" x14ac:dyDescent="0.25">
      <c r="A35" s="35">
        <v>32</v>
      </c>
      <c r="B35" s="36">
        <f>'נוסח א'!B49</f>
        <v>0</v>
      </c>
      <c r="C35" s="59">
        <f>'ריכוז א'!AT40</f>
        <v>0</v>
      </c>
      <c r="D35"/>
      <c r="E35" s="65" t="s">
        <v>175</v>
      </c>
      <c r="F35" s="37">
        <f>'ריכוז א'!AK$58</f>
        <v>0</v>
      </c>
      <c r="G35" s="112">
        <v>2</v>
      </c>
      <c r="H35" s="35" t="str">
        <f t="shared" si="0"/>
        <v xml:space="preserve">שאלה קשה מאוד </v>
      </c>
    </row>
    <row r="36" spans="1:8" ht="13.5" thickBot="1" x14ac:dyDescent="0.25">
      <c r="A36" s="35">
        <v>33</v>
      </c>
      <c r="B36" s="36">
        <f>'נוסח א'!B50</f>
        <v>0</v>
      </c>
      <c r="C36" s="59">
        <f>'ריכוז א'!AT41</f>
        <v>0</v>
      </c>
      <c r="D36"/>
      <c r="E36" s="65" t="s">
        <v>176</v>
      </c>
      <c r="F36" s="37">
        <f>'ריכוז א'!AL$58</f>
        <v>0</v>
      </c>
      <c r="G36" s="112">
        <v>4</v>
      </c>
      <c r="H36" s="35" t="str">
        <f t="shared" si="0"/>
        <v xml:space="preserve">שאלה קשה מאוד </v>
      </c>
    </row>
    <row r="37" spans="1:8" ht="13.5" thickBot="1" x14ac:dyDescent="0.25">
      <c r="A37" s="35">
        <v>34</v>
      </c>
      <c r="B37" s="36">
        <f>'נוסח א'!B51</f>
        <v>0</v>
      </c>
      <c r="C37" s="59">
        <f>'ריכוז א'!AT42</f>
        <v>0</v>
      </c>
      <c r="D37"/>
      <c r="E37" s="103" t="s">
        <v>158</v>
      </c>
      <c r="F37" s="37">
        <f>'ריכוז א'!AM$58</f>
        <v>0</v>
      </c>
      <c r="G37" s="112">
        <v>3</v>
      </c>
      <c r="H37" s="35" t="str">
        <f t="shared" si="0"/>
        <v xml:space="preserve">שאלה קשה מאוד </v>
      </c>
    </row>
    <row r="38" spans="1:8" ht="13.5" thickBot="1" x14ac:dyDescent="0.25">
      <c r="A38" s="35">
        <v>35</v>
      </c>
      <c r="B38" s="36">
        <f>'נוסח א'!B52</f>
        <v>0</v>
      </c>
      <c r="C38" s="59">
        <f>'ריכוז א'!AT43</f>
        <v>0</v>
      </c>
      <c r="D38"/>
      <c r="E38" s="103" t="s">
        <v>159</v>
      </c>
      <c r="F38" s="37">
        <f>'ריכוז א'!AN$58</f>
        <v>0</v>
      </c>
      <c r="G38" s="112">
        <v>3</v>
      </c>
      <c r="H38" s="35" t="str">
        <f t="shared" si="0"/>
        <v xml:space="preserve">שאלה קשה מאוד </v>
      </c>
    </row>
    <row r="39" spans="1:8" ht="13.5" thickBot="1" x14ac:dyDescent="0.25">
      <c r="A39" s="35">
        <v>36</v>
      </c>
      <c r="B39" s="36">
        <f>'נוסח א'!B53</f>
        <v>0</v>
      </c>
      <c r="C39" s="59">
        <f>'ריכוז א'!AT44</f>
        <v>0</v>
      </c>
      <c r="D39"/>
      <c r="E39" s="65">
        <v>16</v>
      </c>
      <c r="F39" s="37">
        <f>'ריכוז א'!AO$58</f>
        <v>0</v>
      </c>
      <c r="G39" s="112">
        <v>4</v>
      </c>
      <c r="H39" s="35" t="str">
        <f t="shared" si="0"/>
        <v xml:space="preserve">שאלה קשה מאוד </v>
      </c>
    </row>
    <row r="40" spans="1:8" ht="13.5" thickBot="1" x14ac:dyDescent="0.25">
      <c r="A40" s="35">
        <v>37</v>
      </c>
      <c r="B40" s="36">
        <f>'נוסח א'!B54</f>
        <v>0</v>
      </c>
      <c r="C40" s="59">
        <f>'ריכוז א'!AT45</f>
        <v>0</v>
      </c>
      <c r="D40"/>
    </row>
    <row r="41" spans="1:8" ht="13.5" thickBot="1" x14ac:dyDescent="0.25">
      <c r="A41" s="35">
        <v>38</v>
      </c>
      <c r="B41" s="36">
        <f>'נוסח א'!B55</f>
        <v>0</v>
      </c>
      <c r="C41" s="59">
        <f>'ריכוז א'!AT46</f>
        <v>0</v>
      </c>
      <c r="D41"/>
    </row>
    <row r="42" spans="1:8" ht="13.5" thickBot="1" x14ac:dyDescent="0.25">
      <c r="A42" s="35">
        <v>39</v>
      </c>
      <c r="B42" s="36">
        <f>'נוסח א'!B56</f>
        <v>0</v>
      </c>
      <c r="C42" s="59">
        <f>'ריכוז א'!AT47</f>
        <v>0</v>
      </c>
      <c r="D42"/>
    </row>
    <row r="43" spans="1:8" ht="13.5" thickBot="1" x14ac:dyDescent="0.25">
      <c r="A43" s="35">
        <v>40</v>
      </c>
      <c r="B43" s="36">
        <f>'נוסח א'!B57</f>
        <v>0</v>
      </c>
      <c r="C43" s="59">
        <f>'ריכוז א'!AT48</f>
        <v>0</v>
      </c>
      <c r="D43"/>
    </row>
    <row r="44" spans="1:8" ht="13.5" thickBot="1" x14ac:dyDescent="0.25">
      <c r="A44" s="35">
        <v>41</v>
      </c>
      <c r="B44" s="36">
        <f>'נוסח א'!B58</f>
        <v>0</v>
      </c>
      <c r="C44" s="59">
        <f>'ריכוז א'!AT49</f>
        <v>0</v>
      </c>
      <c r="D44"/>
    </row>
    <row r="45" spans="1:8" ht="13.5" thickBot="1" x14ac:dyDescent="0.25">
      <c r="A45" s="35">
        <v>42</v>
      </c>
      <c r="B45" s="36">
        <f>'נוסח א'!B59</f>
        <v>0</v>
      </c>
      <c r="C45" s="59">
        <f>'ריכוז א'!AT50</f>
        <v>0</v>
      </c>
      <c r="D45"/>
    </row>
    <row r="46" spans="1:8" ht="13.5" thickBot="1" x14ac:dyDescent="0.25">
      <c r="A46" s="35">
        <v>43</v>
      </c>
      <c r="B46" s="36">
        <f>'נוסח א'!B60</f>
        <v>0</v>
      </c>
      <c r="C46" s="59">
        <f>'ריכוז א'!AT51</f>
        <v>0</v>
      </c>
      <c r="D46"/>
    </row>
    <row r="47" spans="1:8" ht="13.5" thickBot="1" x14ac:dyDescent="0.25">
      <c r="A47" s="35">
        <v>44</v>
      </c>
      <c r="B47" s="36">
        <f>'נוסח א'!B61</f>
        <v>0</v>
      </c>
      <c r="C47" s="59">
        <f>'ריכוז א'!AT52</f>
        <v>0</v>
      </c>
      <c r="D47"/>
    </row>
    <row r="48" spans="1:8" ht="13.5" thickBot="1" x14ac:dyDescent="0.25">
      <c r="A48" s="47">
        <v>45</v>
      </c>
      <c r="B48" s="49">
        <f>'נוסח א'!B62</f>
        <v>0</v>
      </c>
      <c r="C48" s="59">
        <f>'ריכוז א'!AT53</f>
        <v>-2</v>
      </c>
      <c r="D48"/>
    </row>
    <row r="49" spans="1:4" ht="18.75" thickBot="1" x14ac:dyDescent="0.3">
      <c r="A49" s="48"/>
      <c r="B49" s="50" t="s">
        <v>62</v>
      </c>
      <c r="C49" s="53" t="e">
        <f>SUM(C4:C48)/'נוסח א'!C74</f>
        <v>#DIV/0!</v>
      </c>
      <c r="D49"/>
    </row>
  </sheetData>
  <sheetProtection password="EA5E" sheet="1" objects="1" scenarios="1"/>
  <mergeCells count="12">
    <mergeCell ref="J13:K13"/>
    <mergeCell ref="J14:K14"/>
    <mergeCell ref="J15:K15"/>
    <mergeCell ref="J9:K9"/>
    <mergeCell ref="J10:K10"/>
    <mergeCell ref="J11:K11"/>
    <mergeCell ref="A1:N1"/>
    <mergeCell ref="A2:J2"/>
    <mergeCell ref="J3:M3"/>
    <mergeCell ref="J8:K8"/>
    <mergeCell ref="J12:K12"/>
    <mergeCell ref="J7:K7"/>
  </mergeCells>
  <phoneticPr fontId="20" type="noConversion"/>
  <conditionalFormatting sqref="C4:C48">
    <cfRule type="cellIs" dxfId="12" priority="134" stopIfTrue="1" operator="between">
      <formula>100</formula>
      <formula>76</formula>
    </cfRule>
    <cfRule type="cellIs" dxfId="11" priority="135" stopIfTrue="1" operator="between">
      <formula>75</formula>
      <formula>56</formula>
    </cfRule>
    <cfRule type="cellIs" dxfId="10" priority="136" stopIfTrue="1" operator="between">
      <formula>55</formula>
      <formula>0</formula>
    </cfRule>
  </conditionalFormatting>
  <conditionalFormatting sqref="F25">
    <cfRule type="colorScale" priority="112">
      <colorScale>
        <cfvo type="num" val="0"/>
        <cfvo type="num" val="2.5"/>
        <cfvo type="num" val="5"/>
        <color rgb="FFF8696B"/>
        <color rgb="FFFFEB84"/>
        <color rgb="FF92D050"/>
      </colorScale>
    </cfRule>
  </conditionalFormatting>
  <conditionalFormatting sqref="F22">
    <cfRule type="colorScale" priority="6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6">
    <cfRule type="colorScale" priority="5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8">
    <cfRule type="colorScale" priority="4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3">
    <cfRule type="colorScale" priority="32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4">
    <cfRule type="colorScale" priority="3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5">
    <cfRule type="colorScale" priority="3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6">
    <cfRule type="colorScale" priority="2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7">
    <cfRule type="colorScale" priority="2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8">
    <cfRule type="colorScale" priority="2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9">
    <cfRule type="colorScale" priority="2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0">
    <cfRule type="colorScale" priority="2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1">
    <cfRule type="colorScale" priority="2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2">
    <cfRule type="colorScale" priority="2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7">
    <cfRule type="colorScale" priority="2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9">
    <cfRule type="colorScale" priority="2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4">
    <cfRule type="colorScale" priority="2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6">
    <cfRule type="colorScale" priority="1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2">
    <cfRule type="colorScale" priority="1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3">
    <cfRule type="colorScale" priority="1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4">
    <cfRule type="colorScale" priority="1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5">
    <cfRule type="colorScale" priority="1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4">
    <cfRule type="colorScale" priority="1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8">
    <cfRule type="colorScale" priority="1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0">
    <cfRule type="colorScale" priority="1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1">
    <cfRule type="colorScale" priority="1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0">
    <cfRule type="colorScale" priority="1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7">
    <cfRule type="colorScale" priority="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8">
    <cfRule type="colorScale" priority="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3">
    <cfRule type="colorScale" priority="7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15">
    <cfRule type="colorScale" priority="6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27">
    <cfRule type="colorScale" priority="5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29">
    <cfRule type="colorScale" priority="4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31">
    <cfRule type="colorScale" priority="3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36">
    <cfRule type="colorScale" priority="2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39">
    <cfRule type="colorScale" priority="1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4"/>
  <sheetViews>
    <sheetView rightToLeft="1" zoomScaleNormal="100" workbookViewId="0">
      <pane ySplit="17" topLeftCell="A18" activePane="bottomLeft" state="frozen"/>
      <selection pane="bottomLeft" activeCell="AM62" sqref="AM62"/>
    </sheetView>
  </sheetViews>
  <sheetFormatPr defaultRowHeight="12.75" x14ac:dyDescent="0.2"/>
  <cols>
    <col min="1" max="1" width="4.7109375" customWidth="1"/>
    <col min="2" max="2" width="24.5703125" customWidth="1"/>
    <col min="3" max="3" width="15.140625" customWidth="1"/>
    <col min="4" max="4" width="8.7109375" customWidth="1"/>
    <col min="5" max="5" width="12.85546875" customWidth="1"/>
    <col min="6" max="6" width="12.7109375" customWidth="1"/>
    <col min="7" max="7" width="10.5703125" customWidth="1"/>
    <col min="8" max="8" width="10.42578125" customWidth="1"/>
    <col min="9" max="9" width="11" customWidth="1"/>
    <col min="10" max="10" width="13.42578125" customWidth="1"/>
    <col min="11" max="11" width="9.5703125" customWidth="1"/>
    <col min="12" max="12" width="11.42578125" customWidth="1"/>
    <col min="13" max="13" width="11.5703125" customWidth="1"/>
    <col min="14" max="14" width="13" customWidth="1"/>
    <col min="15" max="15" width="14.140625" customWidth="1"/>
    <col min="16" max="16" width="5.5703125" customWidth="1"/>
    <col min="17" max="17" width="9.5703125" customWidth="1"/>
    <col min="18" max="18" width="11.140625" customWidth="1"/>
    <col min="19" max="19" width="9.85546875" customWidth="1"/>
    <col min="20" max="20" width="8.42578125" customWidth="1"/>
    <col min="21" max="21" width="7.85546875" customWidth="1"/>
    <col min="22" max="22" width="8.140625" customWidth="1"/>
    <col min="23" max="23" width="10.140625" customWidth="1"/>
    <col min="24" max="24" width="13" customWidth="1"/>
    <col min="25" max="25" width="15.85546875" customWidth="1"/>
    <col min="26" max="26" width="13" customWidth="1"/>
    <col min="27" max="27" width="14.5703125" customWidth="1"/>
    <col min="28" max="28" width="5.5703125" customWidth="1"/>
    <col min="29" max="29" width="10.28515625" customWidth="1"/>
    <col min="30" max="30" width="13.85546875" customWidth="1"/>
    <col min="31" max="31" width="12.28515625" customWidth="1"/>
    <col min="32" max="32" width="13" customWidth="1"/>
    <col min="33" max="33" width="12.42578125" customWidth="1"/>
    <col min="34" max="34" width="10.85546875" customWidth="1"/>
    <col min="35" max="35" width="13.140625" customWidth="1"/>
    <col min="36" max="36" width="14.5703125" customWidth="1"/>
    <col min="37" max="37" width="5.5703125" customWidth="1"/>
    <col min="38" max="38" width="12.28515625" customWidth="1"/>
    <col min="39" max="39" width="13.7109375" customWidth="1"/>
    <col min="40" max="40" width="13.42578125" customWidth="1"/>
    <col min="41" max="41" width="13" customWidth="1"/>
    <col min="42" max="42" width="8.5703125" customWidth="1"/>
    <col min="43" max="43" width="5" customWidth="1"/>
    <col min="44" max="44" width="2.5703125" customWidth="1"/>
    <col min="45" max="45" width="19.85546875" bestFit="1" customWidth="1"/>
    <col min="46" max="46" width="11.7109375" customWidth="1"/>
    <col min="47" max="47" width="8.42578125" customWidth="1"/>
    <col min="48" max="48" width="10.28515625" customWidth="1"/>
    <col min="49" max="49" width="10.42578125" customWidth="1"/>
    <col min="50" max="50" width="16.140625" customWidth="1"/>
    <col min="51" max="51" width="4.7109375" customWidth="1"/>
    <col min="52" max="52" width="12.85546875" customWidth="1"/>
    <col min="53" max="53" width="10.140625" customWidth="1"/>
    <col min="54" max="54" width="14.28515625" customWidth="1"/>
    <col min="55" max="55" width="13.140625" customWidth="1"/>
    <col min="56" max="56" width="12" customWidth="1"/>
    <col min="57" max="57" width="14.42578125" customWidth="1"/>
  </cols>
  <sheetData>
    <row r="1" spans="1:57" ht="18" x14ac:dyDescent="0.25">
      <c r="A1" s="2"/>
      <c r="B1" s="206" t="s">
        <v>202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2"/>
      <c r="AS1" s="20" t="s">
        <v>78</v>
      </c>
      <c r="AU1" s="139" t="s">
        <v>25</v>
      </c>
      <c r="AW1" s="30" t="s">
        <v>32</v>
      </c>
      <c r="AY1" s="145" t="s">
        <v>8</v>
      </c>
      <c r="BA1" s="139" t="s">
        <v>9</v>
      </c>
      <c r="BC1" s="145" t="s">
        <v>77</v>
      </c>
    </row>
    <row r="2" spans="1:57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18"/>
      <c r="AS2">
        <v>1</v>
      </c>
      <c r="AU2" s="140" t="s">
        <v>4</v>
      </c>
      <c r="AW2" t="s">
        <v>33</v>
      </c>
      <c r="AY2" s="140" t="s">
        <v>0</v>
      </c>
      <c r="BA2" s="140" t="s">
        <v>4</v>
      </c>
      <c r="BC2" s="140">
        <v>1</v>
      </c>
    </row>
    <row r="3" spans="1:57" x14ac:dyDescent="0.2">
      <c r="A3" s="2"/>
      <c r="B3" s="4" t="s">
        <v>10</v>
      </c>
      <c r="C3" s="207"/>
      <c r="D3" s="208"/>
      <c r="E3" s="2"/>
      <c r="F3" s="5" t="s">
        <v>11</v>
      </c>
      <c r="G3" s="214"/>
      <c r="H3" s="214"/>
      <c r="I3" s="214"/>
      <c r="J3" s="215"/>
      <c r="K3" s="2"/>
      <c r="L3" s="4" t="s">
        <v>12</v>
      </c>
      <c r="M3" s="205"/>
      <c r="N3" s="205"/>
      <c r="O3" s="2"/>
      <c r="P3" s="5" t="s">
        <v>13</v>
      </c>
      <c r="Q3" s="28"/>
      <c r="T3" s="2"/>
      <c r="AN3" s="6"/>
      <c r="AO3" s="2"/>
      <c r="AS3">
        <v>2</v>
      </c>
      <c r="AU3" s="140" t="s">
        <v>6</v>
      </c>
      <c r="AW3" t="s">
        <v>34</v>
      </c>
      <c r="AY3" s="140" t="s">
        <v>1</v>
      </c>
      <c r="BA3" s="140" t="s">
        <v>5</v>
      </c>
      <c r="BC3" s="140">
        <v>2</v>
      </c>
    </row>
    <row r="4" spans="1:57" ht="17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S4">
        <v>3</v>
      </c>
      <c r="AU4" s="140" t="s">
        <v>7</v>
      </c>
      <c r="AW4" t="s">
        <v>7</v>
      </c>
      <c r="AY4" s="140" t="s">
        <v>2</v>
      </c>
      <c r="BA4" s="140" t="s">
        <v>6</v>
      </c>
      <c r="BC4" s="140">
        <v>3</v>
      </c>
    </row>
    <row r="5" spans="1:57" ht="13.5" thickBot="1" x14ac:dyDescent="0.25">
      <c r="A5" s="2"/>
      <c r="B5" s="216" t="s">
        <v>74</v>
      </c>
      <c r="C5" s="217"/>
      <c r="D5" s="117" t="s">
        <v>113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S5" t="s">
        <v>7</v>
      </c>
      <c r="AY5" s="140" t="s">
        <v>3</v>
      </c>
      <c r="BA5" s="140" t="s">
        <v>7</v>
      </c>
      <c r="BC5" s="140">
        <v>4</v>
      </c>
    </row>
    <row r="6" spans="1:57" ht="15" customHeight="1" x14ac:dyDescent="0.3">
      <c r="A6" s="2"/>
      <c r="B6" s="209" t="s">
        <v>157</v>
      </c>
      <c r="C6" s="262"/>
      <c r="D6" s="128">
        <v>40</v>
      </c>
      <c r="E6" s="2"/>
      <c r="F6" s="222" t="s">
        <v>65</v>
      </c>
      <c r="G6" s="223"/>
      <c r="H6" s="223"/>
      <c r="I6" s="223"/>
      <c r="J6" s="224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2"/>
      <c r="AH6" s="2"/>
      <c r="AI6" s="2"/>
      <c r="AJ6" s="2"/>
      <c r="AK6" s="2"/>
      <c r="AL6" s="2"/>
      <c r="AM6" s="2"/>
      <c r="AN6" s="2"/>
      <c r="AO6" s="2"/>
      <c r="AY6" s="140" t="s">
        <v>7</v>
      </c>
      <c r="BC6" s="140" t="s">
        <v>7</v>
      </c>
    </row>
    <row r="7" spans="1:57" ht="15" customHeight="1" thickBot="1" x14ac:dyDescent="0.35">
      <c r="A7" s="2"/>
      <c r="B7" s="219" t="s">
        <v>195</v>
      </c>
      <c r="C7" s="220"/>
      <c r="D7" s="127">
        <v>22</v>
      </c>
      <c r="E7" s="2"/>
      <c r="F7" s="225" t="s">
        <v>63</v>
      </c>
      <c r="G7" s="226"/>
      <c r="H7" s="226"/>
      <c r="I7" s="226"/>
      <c r="J7" s="22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2"/>
      <c r="AH7" s="2"/>
      <c r="AI7" s="2"/>
      <c r="AJ7" s="2"/>
      <c r="AK7" s="2"/>
      <c r="AL7" s="2"/>
      <c r="AM7" s="2"/>
      <c r="AN7" s="2"/>
      <c r="AO7" s="2"/>
      <c r="AU7" s="1"/>
    </row>
    <row r="8" spans="1:57" ht="18" customHeight="1" thickBot="1" x14ac:dyDescent="0.35">
      <c r="A8" s="2"/>
      <c r="B8" s="219" t="s">
        <v>196</v>
      </c>
      <c r="C8" s="220"/>
      <c r="D8" s="127">
        <v>23</v>
      </c>
      <c r="E8" s="2"/>
      <c r="F8" s="211">
        <f>SUM(D6:D9)</f>
        <v>100</v>
      </c>
      <c r="G8" s="212"/>
      <c r="H8" s="212"/>
      <c r="I8" s="212"/>
      <c r="J8" s="213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2"/>
      <c r="AH8" s="2"/>
      <c r="AI8" s="2"/>
      <c r="AJ8" s="2"/>
      <c r="AK8" s="2"/>
      <c r="AL8" s="2"/>
      <c r="AM8" s="2"/>
      <c r="AN8" s="2"/>
      <c r="AO8" s="2"/>
      <c r="AS8" s="139" t="s">
        <v>127</v>
      </c>
      <c r="AU8" s="143" t="s">
        <v>115</v>
      </c>
      <c r="AV8" s="179"/>
      <c r="AW8" s="139" t="s">
        <v>96</v>
      </c>
      <c r="AY8" s="139" t="s">
        <v>145</v>
      </c>
      <c r="BA8" s="139" t="s">
        <v>141</v>
      </c>
      <c r="BB8" s="179"/>
      <c r="BC8" s="139" t="s">
        <v>140</v>
      </c>
      <c r="BE8" s="1" t="s">
        <v>178</v>
      </c>
    </row>
    <row r="9" spans="1:57" ht="14.25" customHeight="1" x14ac:dyDescent="0.3">
      <c r="A9" s="2"/>
      <c r="B9" s="209" t="s">
        <v>197</v>
      </c>
      <c r="C9" s="210"/>
      <c r="D9" s="116">
        <v>15</v>
      </c>
      <c r="E9" s="2"/>
      <c r="F9" s="161"/>
      <c r="G9" s="161"/>
      <c r="H9" s="161"/>
      <c r="I9" s="161"/>
      <c r="J9" s="16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2"/>
      <c r="AH9" s="2"/>
      <c r="AI9" s="2"/>
      <c r="AJ9" s="2"/>
      <c r="AK9" s="2"/>
      <c r="AL9" s="2"/>
      <c r="AM9" s="2"/>
      <c r="AN9" s="2"/>
      <c r="AO9" s="2"/>
      <c r="AS9" s="140" t="s">
        <v>4</v>
      </c>
      <c r="AU9" s="140" t="s">
        <v>4</v>
      </c>
      <c r="AV9" s="179"/>
      <c r="AW9" s="142" t="s">
        <v>144</v>
      </c>
      <c r="AY9" s="141" t="s">
        <v>101</v>
      </c>
      <c r="BA9" s="141" t="s">
        <v>142</v>
      </c>
      <c r="BB9" s="179"/>
      <c r="BC9" s="142" t="s">
        <v>98</v>
      </c>
      <c r="BE9" s="141" t="s">
        <v>179</v>
      </c>
    </row>
    <row r="10" spans="1:57" ht="12.75" customHeight="1" x14ac:dyDescent="0.3">
      <c r="A10" s="161"/>
      <c r="B10" s="161"/>
      <c r="C10" s="161"/>
      <c r="D10" s="161"/>
      <c r="E10" s="2"/>
      <c r="F10" s="161"/>
      <c r="G10" s="161"/>
      <c r="H10" s="161"/>
      <c r="I10" s="161"/>
      <c r="J10" s="161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2"/>
      <c r="AH10" s="2"/>
      <c r="AI10" s="2"/>
      <c r="AJ10" s="2"/>
      <c r="AK10" s="2"/>
      <c r="AL10" s="2"/>
      <c r="AM10" s="2"/>
      <c r="AN10" s="2"/>
      <c r="AO10" s="2"/>
      <c r="AS10" s="141" t="s">
        <v>139</v>
      </c>
      <c r="AU10" s="141" t="s">
        <v>114</v>
      </c>
      <c r="AV10" s="179"/>
      <c r="AW10" s="142" t="s">
        <v>98</v>
      </c>
      <c r="AY10" s="142" t="s">
        <v>102</v>
      </c>
      <c r="BA10" s="141" t="s">
        <v>143</v>
      </c>
      <c r="BB10" s="179"/>
      <c r="BC10" s="142" t="s">
        <v>99</v>
      </c>
      <c r="BE10" s="142" t="s">
        <v>180</v>
      </c>
    </row>
    <row r="11" spans="1:57" ht="14.25" customHeight="1" x14ac:dyDescent="0.3">
      <c r="A11" s="161"/>
      <c r="B11" s="161"/>
      <c r="C11" s="161"/>
      <c r="D11" s="161"/>
      <c r="E11" s="2"/>
      <c r="F11" s="161"/>
      <c r="G11" s="161"/>
      <c r="H11" s="161"/>
      <c r="I11" s="161"/>
      <c r="J11" s="161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2"/>
      <c r="AH11" s="2"/>
      <c r="AI11" s="2"/>
      <c r="AJ11" s="2"/>
      <c r="AK11" s="2"/>
      <c r="AL11" s="2"/>
      <c r="AM11" s="2"/>
      <c r="AN11" s="2"/>
      <c r="AS11" s="141" t="s">
        <v>138</v>
      </c>
      <c r="AU11" s="141" t="s">
        <v>84</v>
      </c>
      <c r="AV11" s="179"/>
      <c r="AW11" s="142" t="s">
        <v>99</v>
      </c>
      <c r="AY11" s="142" t="s">
        <v>146</v>
      </c>
      <c r="BA11" s="141" t="s">
        <v>6</v>
      </c>
      <c r="BB11" s="179"/>
      <c r="BC11" s="141" t="s">
        <v>82</v>
      </c>
      <c r="BE11" s="142" t="s">
        <v>82</v>
      </c>
    </row>
    <row r="12" spans="1:57" ht="12.75" customHeight="1" x14ac:dyDescent="0.3">
      <c r="A12" s="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2"/>
      <c r="AH12" s="2"/>
      <c r="AI12" s="2"/>
      <c r="AJ12" s="2"/>
      <c r="AK12" s="2"/>
      <c r="AL12" s="2"/>
      <c r="AM12" s="2"/>
      <c r="AN12" s="2"/>
      <c r="AQ12" s="90"/>
      <c r="AS12" s="141" t="s">
        <v>82</v>
      </c>
      <c r="AU12" s="141" t="s">
        <v>85</v>
      </c>
      <c r="AV12" s="179"/>
      <c r="AW12" s="142" t="s">
        <v>6</v>
      </c>
      <c r="AY12" s="142" t="s">
        <v>82</v>
      </c>
      <c r="BA12" s="140" t="s">
        <v>7</v>
      </c>
      <c r="BB12" s="179"/>
      <c r="BC12" s="142" t="s">
        <v>7</v>
      </c>
      <c r="BE12" s="140" t="s">
        <v>7</v>
      </c>
    </row>
    <row r="13" spans="1:57" x14ac:dyDescent="0.2">
      <c r="A13" s="2"/>
      <c r="B13" s="2"/>
      <c r="AS13" s="141" t="s">
        <v>7</v>
      </c>
      <c r="AU13" s="141" t="s">
        <v>6</v>
      </c>
      <c r="AV13" s="180"/>
      <c r="AW13" s="142" t="s">
        <v>7</v>
      </c>
      <c r="AY13" s="140" t="s">
        <v>7</v>
      </c>
    </row>
    <row r="14" spans="1:57" ht="12.75" customHeight="1" x14ac:dyDescent="0.2">
      <c r="A14" s="228"/>
      <c r="B14" s="97" t="s">
        <v>17</v>
      </c>
      <c r="C14" s="172" t="s">
        <v>157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4"/>
      <c r="P14" s="163"/>
      <c r="Q14" s="191" t="s">
        <v>154</v>
      </c>
      <c r="R14" s="181" t="s">
        <v>195</v>
      </c>
      <c r="S14" s="182"/>
      <c r="T14" s="182"/>
      <c r="U14" s="182"/>
      <c r="V14" s="182"/>
      <c r="W14" s="182"/>
      <c r="X14" s="182"/>
      <c r="Y14" s="182"/>
      <c r="Z14" s="182"/>
      <c r="AA14" s="183"/>
      <c r="AB14" s="162"/>
      <c r="AC14" s="202" t="s">
        <v>196</v>
      </c>
      <c r="AD14" s="203"/>
      <c r="AE14" s="203"/>
      <c r="AF14" s="203"/>
      <c r="AG14" s="203"/>
      <c r="AH14" s="203"/>
      <c r="AI14" s="203"/>
      <c r="AJ14" s="204"/>
      <c r="AK14" s="162"/>
      <c r="AL14" s="202" t="s">
        <v>197</v>
      </c>
      <c r="AM14" s="203"/>
      <c r="AN14" s="203"/>
      <c r="AO14" s="203"/>
      <c r="AP14" s="204"/>
      <c r="AQ14" s="162"/>
      <c r="AR14" s="58"/>
      <c r="AS14" s="58"/>
      <c r="AT14" s="58"/>
      <c r="AU14" s="141" t="s">
        <v>7</v>
      </c>
      <c r="AW14" s="144"/>
      <c r="AX14" s="90"/>
      <c r="AZ14" s="1"/>
      <c r="BC14" s="57"/>
    </row>
    <row r="15" spans="1:57" x14ac:dyDescent="0.2">
      <c r="A15" s="229"/>
      <c r="B15" s="7" t="s">
        <v>19</v>
      </c>
      <c r="C15" s="65" t="s">
        <v>88</v>
      </c>
      <c r="D15" s="65" t="s">
        <v>130</v>
      </c>
      <c r="E15" s="65">
        <v>2</v>
      </c>
      <c r="F15" s="65" t="s">
        <v>89</v>
      </c>
      <c r="G15" s="65" t="s">
        <v>90</v>
      </c>
      <c r="H15" s="65" t="s">
        <v>91</v>
      </c>
      <c r="I15" s="65" t="s">
        <v>92</v>
      </c>
      <c r="J15" s="65" t="s">
        <v>93</v>
      </c>
      <c r="K15" s="65" t="s">
        <v>136</v>
      </c>
      <c r="L15" s="65" t="s">
        <v>186</v>
      </c>
      <c r="M15" s="103" t="s">
        <v>80</v>
      </c>
      <c r="N15" s="103" t="s">
        <v>81</v>
      </c>
      <c r="O15" s="65">
        <v>6</v>
      </c>
      <c r="P15" s="164"/>
      <c r="Q15" s="192"/>
      <c r="R15" s="65" t="s">
        <v>94</v>
      </c>
      <c r="S15" s="65" t="s">
        <v>95</v>
      </c>
      <c r="T15" s="65" t="s">
        <v>187</v>
      </c>
      <c r="U15" s="65" t="s">
        <v>188</v>
      </c>
      <c r="V15" s="65" t="s">
        <v>189</v>
      </c>
      <c r="W15" s="65">
        <v>8</v>
      </c>
      <c r="X15" s="65" t="s">
        <v>105</v>
      </c>
      <c r="Y15" s="65" t="s">
        <v>106</v>
      </c>
      <c r="Z15" s="65" t="s">
        <v>107</v>
      </c>
      <c r="AA15" s="65" t="s">
        <v>108</v>
      </c>
      <c r="AB15" s="162"/>
      <c r="AC15" s="65" t="s">
        <v>109</v>
      </c>
      <c r="AD15" s="65" t="s">
        <v>110</v>
      </c>
      <c r="AE15" s="65" t="s">
        <v>190</v>
      </c>
      <c r="AF15" s="65">
        <v>12</v>
      </c>
      <c r="AG15" s="65" t="s">
        <v>111</v>
      </c>
      <c r="AH15" s="65" t="s">
        <v>112</v>
      </c>
      <c r="AI15" s="65" t="s">
        <v>118</v>
      </c>
      <c r="AJ15" s="65" t="s">
        <v>119</v>
      </c>
      <c r="AK15" s="162"/>
      <c r="AL15" s="103" t="s">
        <v>158</v>
      </c>
      <c r="AM15" s="103" t="s">
        <v>191</v>
      </c>
      <c r="AN15" s="103" t="s">
        <v>192</v>
      </c>
      <c r="AO15" s="103" t="s">
        <v>193</v>
      </c>
      <c r="AP15" s="103" t="s">
        <v>194</v>
      </c>
      <c r="AQ15" s="162"/>
      <c r="AT15" s="58"/>
      <c r="AU15" s="58"/>
      <c r="AV15" s="58"/>
      <c r="AW15" s="58"/>
      <c r="AX15" s="90"/>
      <c r="AZ15" s="1"/>
      <c r="BC15" s="57"/>
    </row>
    <row r="16" spans="1:57" x14ac:dyDescent="0.2">
      <c r="A16" s="8"/>
      <c r="B16" s="9"/>
      <c r="C16" s="19" t="s">
        <v>83</v>
      </c>
      <c r="D16" s="19" t="s">
        <v>79</v>
      </c>
      <c r="E16" s="19" t="s">
        <v>83</v>
      </c>
      <c r="F16" s="19" t="s">
        <v>83</v>
      </c>
      <c r="G16" s="19" t="s">
        <v>83</v>
      </c>
      <c r="H16" s="19" t="s">
        <v>83</v>
      </c>
      <c r="I16" s="19" t="s">
        <v>79</v>
      </c>
      <c r="J16" s="19" t="s">
        <v>83</v>
      </c>
      <c r="K16" s="19" t="s">
        <v>79</v>
      </c>
      <c r="L16" s="19" t="s">
        <v>83</v>
      </c>
      <c r="M16" s="19" t="s">
        <v>83</v>
      </c>
      <c r="N16" s="19" t="s">
        <v>79</v>
      </c>
      <c r="O16" s="19" t="s">
        <v>83</v>
      </c>
      <c r="P16" s="164"/>
      <c r="Q16" s="193"/>
      <c r="R16" s="19" t="s">
        <v>79</v>
      </c>
      <c r="S16" s="19" t="s">
        <v>79</v>
      </c>
      <c r="T16" s="19" t="s">
        <v>83</v>
      </c>
      <c r="U16" s="19" t="s">
        <v>83</v>
      </c>
      <c r="V16" s="19" t="s">
        <v>83</v>
      </c>
      <c r="W16" s="19" t="s">
        <v>79</v>
      </c>
      <c r="X16" s="19" t="s">
        <v>137</v>
      </c>
      <c r="Y16" s="19" t="s">
        <v>79</v>
      </c>
      <c r="Z16" s="19" t="s">
        <v>79</v>
      </c>
      <c r="AA16" s="19" t="s">
        <v>83</v>
      </c>
      <c r="AB16" s="162"/>
      <c r="AC16" s="19" t="s">
        <v>83</v>
      </c>
      <c r="AD16" s="19" t="s">
        <v>79</v>
      </c>
      <c r="AE16" s="19" t="s">
        <v>83</v>
      </c>
      <c r="AF16" s="19" t="s">
        <v>79</v>
      </c>
      <c r="AG16" s="19" t="s">
        <v>83</v>
      </c>
      <c r="AH16" s="19" t="s">
        <v>79</v>
      </c>
      <c r="AI16" s="19" t="s">
        <v>83</v>
      </c>
      <c r="AJ16" s="19" t="s">
        <v>83</v>
      </c>
      <c r="AK16" s="162"/>
      <c r="AL16" s="19" t="s">
        <v>79</v>
      </c>
      <c r="AM16" s="19" t="s">
        <v>83</v>
      </c>
      <c r="AN16" s="19" t="s">
        <v>83</v>
      </c>
      <c r="AO16" s="19" t="s">
        <v>177</v>
      </c>
      <c r="AP16" s="19" t="s">
        <v>83</v>
      </c>
      <c r="AQ16" s="162"/>
      <c r="AV16" s="89"/>
    </row>
    <row r="17" spans="1:58" x14ac:dyDescent="0.2">
      <c r="A17" s="7" t="s">
        <v>14</v>
      </c>
      <c r="B17" s="7" t="s">
        <v>15</v>
      </c>
      <c r="C17" s="15">
        <v>4</v>
      </c>
      <c r="D17" s="15">
        <v>3</v>
      </c>
      <c r="E17" s="15">
        <v>4</v>
      </c>
      <c r="F17" s="15">
        <v>3</v>
      </c>
      <c r="G17" s="15">
        <v>4</v>
      </c>
      <c r="H17" s="15">
        <v>2</v>
      </c>
      <c r="I17" s="15">
        <v>2</v>
      </c>
      <c r="J17" s="15">
        <v>2</v>
      </c>
      <c r="K17" s="15">
        <v>2</v>
      </c>
      <c r="L17" s="15">
        <v>4</v>
      </c>
      <c r="M17" s="115">
        <v>3</v>
      </c>
      <c r="N17" s="115">
        <v>3</v>
      </c>
      <c r="O17" s="15">
        <v>4</v>
      </c>
      <c r="P17" s="175"/>
      <c r="Q17" s="160">
        <v>3</v>
      </c>
      <c r="R17" s="15">
        <v>2</v>
      </c>
      <c r="S17" s="15">
        <v>2</v>
      </c>
      <c r="T17" s="15">
        <v>2</v>
      </c>
      <c r="U17" s="15">
        <v>2</v>
      </c>
      <c r="V17" s="15">
        <v>2</v>
      </c>
      <c r="W17" s="15">
        <v>2</v>
      </c>
      <c r="X17" s="15">
        <v>2</v>
      </c>
      <c r="Y17" s="15">
        <v>2</v>
      </c>
      <c r="Z17" s="15">
        <v>2</v>
      </c>
      <c r="AA17" s="15">
        <v>4</v>
      </c>
      <c r="AB17" s="175"/>
      <c r="AC17" s="15">
        <v>3</v>
      </c>
      <c r="AD17" s="15">
        <v>4</v>
      </c>
      <c r="AE17" s="15">
        <v>3</v>
      </c>
      <c r="AF17" s="15">
        <v>2</v>
      </c>
      <c r="AG17" s="15">
        <v>3</v>
      </c>
      <c r="AH17" s="15">
        <v>2</v>
      </c>
      <c r="AI17" s="15">
        <v>3</v>
      </c>
      <c r="AJ17" s="15">
        <v>3</v>
      </c>
      <c r="AK17" s="175"/>
      <c r="AL17" s="15">
        <v>2</v>
      </c>
      <c r="AM17" s="15">
        <v>4</v>
      </c>
      <c r="AN17" s="15">
        <v>2</v>
      </c>
      <c r="AO17" s="15">
        <v>5</v>
      </c>
      <c r="AP17" s="115">
        <v>2</v>
      </c>
      <c r="AQ17" s="175"/>
      <c r="AT17" s="1" t="s">
        <v>155</v>
      </c>
      <c r="AV17" s="139" t="s">
        <v>181</v>
      </c>
      <c r="AW17" s="179"/>
      <c r="AX17" s="139" t="s">
        <v>147</v>
      </c>
      <c r="AZ17" s="1" t="s">
        <v>148</v>
      </c>
      <c r="BB17" s="139" t="s">
        <v>153</v>
      </c>
      <c r="BC17" s="140"/>
      <c r="BD17" s="1"/>
      <c r="BE17" s="139" t="s">
        <v>166</v>
      </c>
      <c r="BF17" s="1"/>
    </row>
    <row r="18" spans="1:58" x14ac:dyDescent="0.2">
      <c r="A18" s="10">
        <v>1</v>
      </c>
      <c r="B18" s="108"/>
      <c r="C18" s="194"/>
      <c r="D18" s="194"/>
      <c r="E18" s="194"/>
      <c r="F18" s="195"/>
      <c r="G18" s="194"/>
      <c r="H18" s="194"/>
      <c r="I18" s="194"/>
      <c r="J18" s="195"/>
      <c r="K18" s="194"/>
      <c r="L18" s="194"/>
      <c r="M18" s="196"/>
      <c r="N18" s="196"/>
      <c r="O18" s="194"/>
      <c r="P18" s="11"/>
      <c r="Q18" s="199">
        <v>0</v>
      </c>
      <c r="R18" s="194"/>
      <c r="S18" s="194"/>
      <c r="T18" s="195"/>
      <c r="U18" s="194"/>
      <c r="V18" s="194"/>
      <c r="W18" s="194"/>
      <c r="X18" s="194"/>
      <c r="Y18" s="195"/>
      <c r="Z18" s="194"/>
      <c r="AA18" s="195"/>
      <c r="AB18" s="108"/>
      <c r="AC18" s="194"/>
      <c r="AD18" s="195"/>
      <c r="AE18" s="195"/>
      <c r="AF18" s="194"/>
      <c r="AG18" s="195"/>
      <c r="AH18" s="194"/>
      <c r="AI18" s="195"/>
      <c r="AJ18" s="194"/>
      <c r="AK18" s="108"/>
      <c r="AL18" s="195"/>
      <c r="AM18" s="195"/>
      <c r="AN18" s="195"/>
      <c r="AO18" s="195"/>
      <c r="AP18" s="194"/>
      <c r="AQ18" s="108"/>
      <c r="AT18" s="90">
        <v>0</v>
      </c>
      <c r="AV18" s="141" t="s">
        <v>100</v>
      </c>
      <c r="AW18" s="179"/>
      <c r="AX18" s="140" t="s">
        <v>4</v>
      </c>
      <c r="AZ18" s="141" t="s">
        <v>149</v>
      </c>
      <c r="BB18" s="141" t="s">
        <v>100</v>
      </c>
      <c r="BC18" s="140"/>
      <c r="BD18" s="90"/>
      <c r="BE18" s="142" t="s">
        <v>167</v>
      </c>
    </row>
    <row r="19" spans="1:58" x14ac:dyDescent="0.2">
      <c r="A19" s="10">
        <v>2</v>
      </c>
      <c r="B19" s="108"/>
      <c r="C19" s="194"/>
      <c r="D19" s="194"/>
      <c r="E19" s="194"/>
      <c r="F19" s="195"/>
      <c r="G19" s="194"/>
      <c r="H19" s="194"/>
      <c r="I19" s="194"/>
      <c r="J19" s="195"/>
      <c r="K19" s="194"/>
      <c r="L19" s="194"/>
      <c r="M19" s="196"/>
      <c r="N19" s="196"/>
      <c r="O19" s="194"/>
      <c r="P19" s="11"/>
      <c r="Q19" s="199">
        <v>0</v>
      </c>
      <c r="R19" s="194"/>
      <c r="S19" s="194"/>
      <c r="T19" s="195"/>
      <c r="U19" s="194"/>
      <c r="V19" s="194"/>
      <c r="W19" s="194"/>
      <c r="X19" s="194"/>
      <c r="Y19" s="195"/>
      <c r="Z19" s="194"/>
      <c r="AA19" s="195"/>
      <c r="AB19" s="108"/>
      <c r="AC19" s="194"/>
      <c r="AD19" s="195"/>
      <c r="AE19" s="195"/>
      <c r="AF19" s="194"/>
      <c r="AG19" s="195"/>
      <c r="AH19" s="194"/>
      <c r="AI19" s="195"/>
      <c r="AJ19" s="194"/>
      <c r="AK19" s="108"/>
      <c r="AL19" s="195"/>
      <c r="AM19" s="195"/>
      <c r="AN19" s="195"/>
      <c r="AO19" s="195"/>
      <c r="AP19" s="194"/>
      <c r="AQ19" s="108"/>
      <c r="AT19" s="90">
        <v>1</v>
      </c>
      <c r="AV19" s="141" t="s">
        <v>101</v>
      </c>
      <c r="AW19" s="179"/>
      <c r="AX19" s="142" t="s">
        <v>84</v>
      </c>
      <c r="AZ19" s="141" t="s">
        <v>150</v>
      </c>
      <c r="BB19" s="157" t="s">
        <v>165</v>
      </c>
      <c r="BC19" s="140"/>
      <c r="BD19" s="90"/>
      <c r="BE19" s="142" t="s">
        <v>168</v>
      </c>
      <c r="BF19" s="90"/>
    </row>
    <row r="20" spans="1:58" x14ac:dyDescent="0.2">
      <c r="A20" s="10">
        <v>3</v>
      </c>
      <c r="B20" s="108"/>
      <c r="C20" s="194"/>
      <c r="D20" s="194"/>
      <c r="E20" s="194"/>
      <c r="F20" s="195"/>
      <c r="G20" s="194"/>
      <c r="H20" s="194"/>
      <c r="I20" s="194"/>
      <c r="J20" s="195"/>
      <c r="K20" s="194"/>
      <c r="L20" s="194"/>
      <c r="M20" s="196"/>
      <c r="N20" s="196"/>
      <c r="O20" s="194"/>
      <c r="P20" s="11"/>
      <c r="Q20" s="199">
        <v>0</v>
      </c>
      <c r="R20" s="194"/>
      <c r="S20" s="194"/>
      <c r="T20" s="195"/>
      <c r="U20" s="194"/>
      <c r="V20" s="194"/>
      <c r="W20" s="194"/>
      <c r="X20" s="194"/>
      <c r="Y20" s="195"/>
      <c r="Z20" s="194"/>
      <c r="AA20" s="195"/>
      <c r="AB20" s="108"/>
      <c r="AC20" s="194"/>
      <c r="AD20" s="195"/>
      <c r="AE20" s="195"/>
      <c r="AF20" s="194"/>
      <c r="AG20" s="195"/>
      <c r="AH20" s="194"/>
      <c r="AI20" s="195"/>
      <c r="AJ20" s="194"/>
      <c r="AK20" s="108"/>
      <c r="AL20" s="195"/>
      <c r="AM20" s="195"/>
      <c r="AN20" s="195"/>
      <c r="AO20" s="195"/>
      <c r="AP20" s="194"/>
      <c r="AQ20" s="108"/>
      <c r="AT20" s="90">
        <v>2</v>
      </c>
      <c r="AV20" s="141" t="s">
        <v>102</v>
      </c>
      <c r="AW20" s="179"/>
      <c r="AX20" s="142" t="s">
        <v>85</v>
      </c>
      <c r="AZ20" s="141" t="s">
        <v>151</v>
      </c>
      <c r="BB20" s="142" t="s">
        <v>97</v>
      </c>
      <c r="BC20" s="140"/>
      <c r="BD20" s="90"/>
      <c r="BE20" s="142" t="s">
        <v>169</v>
      </c>
      <c r="BF20" s="90"/>
    </row>
    <row r="21" spans="1:58" x14ac:dyDescent="0.2">
      <c r="A21" s="10">
        <v>4</v>
      </c>
      <c r="B21" s="108"/>
      <c r="C21" s="194"/>
      <c r="D21" s="194"/>
      <c r="E21" s="194"/>
      <c r="F21" s="195"/>
      <c r="G21" s="194"/>
      <c r="H21" s="194"/>
      <c r="I21" s="194"/>
      <c r="J21" s="195"/>
      <c r="K21" s="194"/>
      <c r="L21" s="194"/>
      <c r="M21" s="196"/>
      <c r="N21" s="196"/>
      <c r="O21" s="194"/>
      <c r="P21" s="11"/>
      <c r="Q21" s="199">
        <v>0</v>
      </c>
      <c r="R21" s="194"/>
      <c r="S21" s="194"/>
      <c r="T21" s="195"/>
      <c r="U21" s="194"/>
      <c r="V21" s="194"/>
      <c r="W21" s="194"/>
      <c r="X21" s="194"/>
      <c r="Y21" s="195"/>
      <c r="Z21" s="194"/>
      <c r="AA21" s="195"/>
      <c r="AB21" s="108"/>
      <c r="AC21" s="194"/>
      <c r="AD21" s="195"/>
      <c r="AE21" s="195"/>
      <c r="AF21" s="194"/>
      <c r="AG21" s="195"/>
      <c r="AH21" s="194"/>
      <c r="AI21" s="195"/>
      <c r="AJ21" s="194"/>
      <c r="AK21" s="108"/>
      <c r="AL21" s="195"/>
      <c r="AM21" s="195"/>
      <c r="AN21" s="195"/>
      <c r="AO21" s="195"/>
      <c r="AP21" s="194"/>
      <c r="AQ21" s="108"/>
      <c r="AT21" s="90">
        <v>3</v>
      </c>
      <c r="AV21" s="141" t="s">
        <v>146</v>
      </c>
      <c r="AW21" s="179"/>
      <c r="AX21" s="142" t="s">
        <v>6</v>
      </c>
      <c r="AZ21" s="141" t="s">
        <v>152</v>
      </c>
      <c r="BB21" s="140" t="s">
        <v>7</v>
      </c>
      <c r="BC21" s="140"/>
      <c r="BD21" s="90"/>
      <c r="BE21" s="141" t="s">
        <v>7</v>
      </c>
      <c r="BF21" s="90"/>
    </row>
    <row r="22" spans="1:58" x14ac:dyDescent="0.2">
      <c r="A22" s="10">
        <v>5</v>
      </c>
      <c r="B22" s="108"/>
      <c r="C22" s="194"/>
      <c r="D22" s="194"/>
      <c r="E22" s="194"/>
      <c r="F22" s="195"/>
      <c r="G22" s="194"/>
      <c r="H22" s="194"/>
      <c r="I22" s="194"/>
      <c r="J22" s="195"/>
      <c r="K22" s="194"/>
      <c r="L22" s="194"/>
      <c r="M22" s="196"/>
      <c r="N22" s="196"/>
      <c r="O22" s="194"/>
      <c r="P22" s="11"/>
      <c r="Q22" s="199">
        <v>0</v>
      </c>
      <c r="R22" s="194"/>
      <c r="S22" s="194"/>
      <c r="T22" s="195"/>
      <c r="U22" s="194"/>
      <c r="V22" s="194"/>
      <c r="W22" s="194"/>
      <c r="X22" s="194"/>
      <c r="Y22" s="195"/>
      <c r="Z22" s="194"/>
      <c r="AA22" s="195"/>
      <c r="AB22" s="108"/>
      <c r="AC22" s="194"/>
      <c r="AD22" s="195"/>
      <c r="AE22" s="195"/>
      <c r="AF22" s="194"/>
      <c r="AG22" s="195"/>
      <c r="AH22" s="194"/>
      <c r="AI22" s="195"/>
      <c r="AJ22" s="194"/>
      <c r="AK22" s="108"/>
      <c r="AL22" s="195"/>
      <c r="AM22" s="195"/>
      <c r="AN22" s="195"/>
      <c r="AO22" s="195"/>
      <c r="AP22" s="194"/>
      <c r="AQ22" s="108"/>
      <c r="AT22" s="90"/>
      <c r="AV22" s="141" t="s">
        <v>82</v>
      </c>
      <c r="AW22" s="179"/>
      <c r="AX22" s="140" t="s">
        <v>7</v>
      </c>
      <c r="AZ22" s="141" t="s">
        <v>82</v>
      </c>
      <c r="BB22" s="90"/>
      <c r="BF22" s="90"/>
    </row>
    <row r="23" spans="1:58" x14ac:dyDescent="0.2">
      <c r="A23" s="10">
        <v>6</v>
      </c>
      <c r="B23" s="108"/>
      <c r="C23" s="194"/>
      <c r="D23" s="194"/>
      <c r="E23" s="194"/>
      <c r="F23" s="195"/>
      <c r="G23" s="194"/>
      <c r="H23" s="194"/>
      <c r="I23" s="194"/>
      <c r="J23" s="195"/>
      <c r="K23" s="194"/>
      <c r="L23" s="194"/>
      <c r="M23" s="196"/>
      <c r="N23" s="196"/>
      <c r="O23" s="194"/>
      <c r="P23" s="11"/>
      <c r="Q23" s="199">
        <v>0</v>
      </c>
      <c r="R23" s="194"/>
      <c r="S23" s="194"/>
      <c r="T23" s="195"/>
      <c r="U23" s="194"/>
      <c r="V23" s="194"/>
      <c r="W23" s="194"/>
      <c r="X23" s="194"/>
      <c r="Y23" s="195"/>
      <c r="Z23" s="194"/>
      <c r="AA23" s="195"/>
      <c r="AB23" s="108"/>
      <c r="AC23" s="194"/>
      <c r="AD23" s="195"/>
      <c r="AE23" s="195"/>
      <c r="AF23" s="194"/>
      <c r="AG23" s="195"/>
      <c r="AH23" s="194"/>
      <c r="AI23" s="195"/>
      <c r="AJ23" s="194"/>
      <c r="AK23" s="108"/>
      <c r="AL23" s="195"/>
      <c r="AM23" s="195"/>
      <c r="AN23" s="195"/>
      <c r="AO23" s="195"/>
      <c r="AP23" s="194"/>
      <c r="AQ23" s="108"/>
      <c r="AT23" s="90"/>
      <c r="AV23" s="141" t="s">
        <v>7</v>
      </c>
      <c r="AW23" s="179"/>
      <c r="AZ23" s="141" t="s">
        <v>7</v>
      </c>
      <c r="BF23" s="90"/>
    </row>
    <row r="24" spans="1:58" x14ac:dyDescent="0.2">
      <c r="A24" s="10">
        <v>7</v>
      </c>
      <c r="B24" s="108"/>
      <c r="C24" s="194"/>
      <c r="D24" s="194"/>
      <c r="E24" s="194"/>
      <c r="F24" s="195"/>
      <c r="G24" s="194"/>
      <c r="H24" s="194"/>
      <c r="I24" s="194"/>
      <c r="J24" s="195"/>
      <c r="K24" s="194"/>
      <c r="L24" s="194"/>
      <c r="M24" s="196"/>
      <c r="N24" s="196"/>
      <c r="O24" s="194"/>
      <c r="P24" s="11"/>
      <c r="Q24" s="199">
        <v>0</v>
      </c>
      <c r="R24" s="194"/>
      <c r="S24" s="194"/>
      <c r="T24" s="195"/>
      <c r="U24" s="194"/>
      <c r="V24" s="194"/>
      <c r="W24" s="194"/>
      <c r="X24" s="194"/>
      <c r="Y24" s="195"/>
      <c r="Z24" s="194"/>
      <c r="AA24" s="195"/>
      <c r="AB24" s="108"/>
      <c r="AC24" s="194"/>
      <c r="AD24" s="195"/>
      <c r="AE24" s="195"/>
      <c r="AF24" s="194"/>
      <c r="AG24" s="195"/>
      <c r="AH24" s="194"/>
      <c r="AI24" s="195"/>
      <c r="AJ24" s="194"/>
      <c r="AK24" s="108"/>
      <c r="AL24" s="195"/>
      <c r="AM24" s="195"/>
      <c r="AN24" s="195"/>
      <c r="AO24" s="195"/>
      <c r="AP24" s="194"/>
      <c r="AQ24" s="108"/>
      <c r="AV24" s="107"/>
    </row>
    <row r="25" spans="1:58" x14ac:dyDescent="0.2">
      <c r="A25" s="10">
        <v>8</v>
      </c>
      <c r="B25" s="108"/>
      <c r="C25" s="194"/>
      <c r="D25" s="194"/>
      <c r="E25" s="194"/>
      <c r="F25" s="195"/>
      <c r="G25" s="194"/>
      <c r="H25" s="194"/>
      <c r="I25" s="194"/>
      <c r="J25" s="195"/>
      <c r="K25" s="194"/>
      <c r="L25" s="194"/>
      <c r="M25" s="196"/>
      <c r="N25" s="196"/>
      <c r="O25" s="194"/>
      <c r="P25" s="11"/>
      <c r="Q25" s="199">
        <v>0</v>
      </c>
      <c r="R25" s="194"/>
      <c r="S25" s="194"/>
      <c r="T25" s="195"/>
      <c r="U25" s="194"/>
      <c r="V25" s="194"/>
      <c r="W25" s="194"/>
      <c r="X25" s="194"/>
      <c r="Y25" s="195"/>
      <c r="Z25" s="194"/>
      <c r="AA25" s="195"/>
      <c r="AB25" s="108"/>
      <c r="AC25" s="194"/>
      <c r="AD25" s="195"/>
      <c r="AE25" s="195"/>
      <c r="AF25" s="194"/>
      <c r="AG25" s="195"/>
      <c r="AH25" s="194"/>
      <c r="AI25" s="195"/>
      <c r="AJ25" s="194"/>
      <c r="AK25" s="108"/>
      <c r="AL25" s="195"/>
      <c r="AM25" s="195"/>
      <c r="AN25" s="195"/>
      <c r="AO25" s="195"/>
      <c r="AP25" s="194"/>
      <c r="AQ25" s="108"/>
      <c r="AV25" s="139" t="s">
        <v>182</v>
      </c>
      <c r="AZ25" s="1" t="s">
        <v>184</v>
      </c>
    </row>
    <row r="26" spans="1:58" x14ac:dyDescent="0.2">
      <c r="A26" s="10">
        <v>9</v>
      </c>
      <c r="B26" s="108"/>
      <c r="C26" s="194"/>
      <c r="D26" s="194"/>
      <c r="E26" s="194"/>
      <c r="F26" s="195"/>
      <c r="G26" s="194"/>
      <c r="H26" s="194"/>
      <c r="I26" s="194"/>
      <c r="J26" s="195"/>
      <c r="K26" s="194"/>
      <c r="L26" s="194"/>
      <c r="M26" s="196"/>
      <c r="N26" s="196"/>
      <c r="O26" s="194"/>
      <c r="P26" s="11"/>
      <c r="Q26" s="199">
        <v>0</v>
      </c>
      <c r="R26" s="194"/>
      <c r="S26" s="194"/>
      <c r="T26" s="195"/>
      <c r="U26" s="194"/>
      <c r="V26" s="194"/>
      <c r="W26" s="194"/>
      <c r="X26" s="194"/>
      <c r="Y26" s="195"/>
      <c r="Z26" s="194"/>
      <c r="AA26" s="195"/>
      <c r="AB26" s="108"/>
      <c r="AC26" s="194"/>
      <c r="AD26" s="195"/>
      <c r="AE26" s="195"/>
      <c r="AF26" s="194"/>
      <c r="AG26" s="195"/>
      <c r="AH26" s="194"/>
      <c r="AI26" s="195"/>
      <c r="AJ26" s="194"/>
      <c r="AK26" s="108"/>
      <c r="AL26" s="195"/>
      <c r="AM26" s="195"/>
      <c r="AN26" s="195"/>
      <c r="AO26" s="195"/>
      <c r="AP26" s="194"/>
      <c r="AQ26" s="108"/>
      <c r="AV26" s="141" t="s">
        <v>183</v>
      </c>
      <c r="AX26" s="1"/>
      <c r="AZ26" s="141" t="s">
        <v>102</v>
      </c>
      <c r="BB26" s="1"/>
    </row>
    <row r="27" spans="1:58" x14ac:dyDescent="0.2">
      <c r="A27" s="10">
        <v>10</v>
      </c>
      <c r="B27" s="108"/>
      <c r="C27" s="194"/>
      <c r="D27" s="194"/>
      <c r="E27" s="194"/>
      <c r="F27" s="195"/>
      <c r="G27" s="194"/>
      <c r="H27" s="194"/>
      <c r="I27" s="194"/>
      <c r="J27" s="195"/>
      <c r="K27" s="194"/>
      <c r="L27" s="194"/>
      <c r="M27" s="196"/>
      <c r="N27" s="196"/>
      <c r="O27" s="194"/>
      <c r="P27" s="11"/>
      <c r="Q27" s="199">
        <v>0</v>
      </c>
      <c r="R27" s="194"/>
      <c r="S27" s="194"/>
      <c r="T27" s="195"/>
      <c r="U27" s="194"/>
      <c r="V27" s="194"/>
      <c r="W27" s="194"/>
      <c r="X27" s="194"/>
      <c r="Y27" s="195"/>
      <c r="Z27" s="194"/>
      <c r="AA27" s="195"/>
      <c r="AB27" s="108"/>
      <c r="AC27" s="194"/>
      <c r="AD27" s="195"/>
      <c r="AE27" s="195"/>
      <c r="AF27" s="194"/>
      <c r="AG27" s="195"/>
      <c r="AH27" s="194"/>
      <c r="AI27" s="195"/>
      <c r="AJ27" s="194"/>
      <c r="AK27" s="108"/>
      <c r="AL27" s="195"/>
      <c r="AM27" s="195"/>
      <c r="AN27" s="195"/>
      <c r="AO27" s="195"/>
      <c r="AP27" s="194"/>
      <c r="AQ27" s="108"/>
      <c r="AV27" s="141" t="s">
        <v>100</v>
      </c>
      <c r="AZ27" s="141" t="s">
        <v>146</v>
      </c>
    </row>
    <row r="28" spans="1:58" x14ac:dyDescent="0.2">
      <c r="A28" s="10">
        <v>11</v>
      </c>
      <c r="B28" s="108"/>
      <c r="C28" s="194"/>
      <c r="D28" s="194"/>
      <c r="E28" s="194"/>
      <c r="F28" s="195"/>
      <c r="G28" s="194"/>
      <c r="H28" s="194"/>
      <c r="I28" s="194"/>
      <c r="J28" s="195"/>
      <c r="K28" s="194"/>
      <c r="L28" s="194"/>
      <c r="M28" s="196"/>
      <c r="N28" s="196"/>
      <c r="O28" s="194"/>
      <c r="P28" s="11"/>
      <c r="Q28" s="199">
        <v>0</v>
      </c>
      <c r="R28" s="194"/>
      <c r="S28" s="194"/>
      <c r="T28" s="195"/>
      <c r="U28" s="194"/>
      <c r="V28" s="194"/>
      <c r="W28" s="194"/>
      <c r="X28" s="194"/>
      <c r="Y28" s="195"/>
      <c r="Z28" s="194"/>
      <c r="AA28" s="195"/>
      <c r="AB28" s="108"/>
      <c r="AC28" s="194"/>
      <c r="AD28" s="195"/>
      <c r="AE28" s="195"/>
      <c r="AF28" s="194"/>
      <c r="AG28" s="195"/>
      <c r="AH28" s="194"/>
      <c r="AI28" s="195"/>
      <c r="AJ28" s="194"/>
      <c r="AK28" s="108"/>
      <c r="AL28" s="195"/>
      <c r="AM28" s="195"/>
      <c r="AN28" s="195"/>
      <c r="AO28" s="195"/>
      <c r="AP28" s="194"/>
      <c r="AQ28" s="108"/>
      <c r="AV28" s="141" t="s">
        <v>101</v>
      </c>
      <c r="AZ28" s="141" t="s">
        <v>82</v>
      </c>
    </row>
    <row r="29" spans="1:58" x14ac:dyDescent="0.2">
      <c r="A29" s="10">
        <v>12</v>
      </c>
      <c r="B29" s="108"/>
      <c r="C29" s="194"/>
      <c r="D29" s="194"/>
      <c r="E29" s="194"/>
      <c r="F29" s="195"/>
      <c r="G29" s="194"/>
      <c r="H29" s="194"/>
      <c r="I29" s="194"/>
      <c r="J29" s="195"/>
      <c r="K29" s="194"/>
      <c r="L29" s="194"/>
      <c r="M29" s="196"/>
      <c r="N29" s="196"/>
      <c r="O29" s="194"/>
      <c r="P29" s="11"/>
      <c r="Q29" s="199">
        <v>0</v>
      </c>
      <c r="R29" s="194"/>
      <c r="S29" s="194"/>
      <c r="T29" s="195"/>
      <c r="U29" s="194"/>
      <c r="V29" s="194"/>
      <c r="W29" s="194"/>
      <c r="X29" s="194"/>
      <c r="Y29" s="195"/>
      <c r="Z29" s="194"/>
      <c r="AA29" s="195"/>
      <c r="AB29" s="108"/>
      <c r="AC29" s="194"/>
      <c r="AD29" s="195"/>
      <c r="AE29" s="195"/>
      <c r="AF29" s="194"/>
      <c r="AG29" s="195"/>
      <c r="AH29" s="194"/>
      <c r="AI29" s="195"/>
      <c r="AJ29" s="194"/>
      <c r="AK29" s="108"/>
      <c r="AL29" s="195"/>
      <c r="AM29" s="195"/>
      <c r="AN29" s="195"/>
      <c r="AO29" s="195"/>
      <c r="AP29" s="194"/>
      <c r="AQ29" s="108"/>
      <c r="AV29" s="141" t="s">
        <v>102</v>
      </c>
      <c r="AZ29" s="141" t="s">
        <v>7</v>
      </c>
    </row>
    <row r="30" spans="1:58" x14ac:dyDescent="0.2">
      <c r="A30" s="10">
        <v>13</v>
      </c>
      <c r="B30" s="108"/>
      <c r="C30" s="194"/>
      <c r="D30" s="194"/>
      <c r="E30" s="194"/>
      <c r="F30" s="195"/>
      <c r="G30" s="194"/>
      <c r="H30" s="194"/>
      <c r="I30" s="194"/>
      <c r="J30" s="195"/>
      <c r="K30" s="194"/>
      <c r="L30" s="194"/>
      <c r="M30" s="196"/>
      <c r="N30" s="196"/>
      <c r="O30" s="194"/>
      <c r="P30" s="11"/>
      <c r="Q30" s="199">
        <v>0</v>
      </c>
      <c r="R30" s="194"/>
      <c r="S30" s="194"/>
      <c r="T30" s="195"/>
      <c r="U30" s="194"/>
      <c r="V30" s="194"/>
      <c r="W30" s="194"/>
      <c r="X30" s="194"/>
      <c r="Y30" s="195"/>
      <c r="Z30" s="194"/>
      <c r="AA30" s="195"/>
      <c r="AB30" s="108"/>
      <c r="AC30" s="194"/>
      <c r="AD30" s="195"/>
      <c r="AE30" s="195"/>
      <c r="AF30" s="194"/>
      <c r="AG30" s="195"/>
      <c r="AH30" s="194"/>
      <c r="AI30" s="195"/>
      <c r="AJ30" s="194"/>
      <c r="AK30" s="108"/>
      <c r="AL30" s="195"/>
      <c r="AM30" s="195"/>
      <c r="AN30" s="195"/>
      <c r="AO30" s="195"/>
      <c r="AP30" s="194"/>
      <c r="AQ30" s="108"/>
      <c r="AV30" s="141" t="s">
        <v>146</v>
      </c>
    </row>
    <row r="31" spans="1:58" x14ac:dyDescent="0.2">
      <c r="A31" s="10">
        <v>14</v>
      </c>
      <c r="B31" s="108"/>
      <c r="C31" s="194"/>
      <c r="D31" s="194"/>
      <c r="E31" s="194"/>
      <c r="F31" s="195"/>
      <c r="G31" s="194"/>
      <c r="H31" s="194"/>
      <c r="I31" s="194"/>
      <c r="J31" s="195"/>
      <c r="K31" s="194"/>
      <c r="L31" s="194"/>
      <c r="M31" s="196"/>
      <c r="N31" s="196"/>
      <c r="O31" s="194"/>
      <c r="P31" s="11"/>
      <c r="Q31" s="199">
        <v>0</v>
      </c>
      <c r="R31" s="194"/>
      <c r="S31" s="194"/>
      <c r="T31" s="195"/>
      <c r="U31" s="194"/>
      <c r="V31" s="194"/>
      <c r="W31" s="194"/>
      <c r="X31" s="194"/>
      <c r="Y31" s="195"/>
      <c r="Z31" s="194"/>
      <c r="AA31" s="195"/>
      <c r="AB31" s="108"/>
      <c r="AC31" s="194"/>
      <c r="AD31" s="195"/>
      <c r="AE31" s="195"/>
      <c r="AF31" s="194"/>
      <c r="AG31" s="195"/>
      <c r="AH31" s="194"/>
      <c r="AI31" s="195"/>
      <c r="AJ31" s="194"/>
      <c r="AK31" s="108"/>
      <c r="AL31" s="195"/>
      <c r="AM31" s="195"/>
      <c r="AN31" s="195"/>
      <c r="AO31" s="195"/>
      <c r="AP31" s="194"/>
      <c r="AQ31" s="108"/>
      <c r="AV31" s="141" t="s">
        <v>82</v>
      </c>
    </row>
    <row r="32" spans="1:58" x14ac:dyDescent="0.2">
      <c r="A32" s="10">
        <v>15</v>
      </c>
      <c r="B32" s="108"/>
      <c r="C32" s="194"/>
      <c r="D32" s="194"/>
      <c r="E32" s="194"/>
      <c r="F32" s="195"/>
      <c r="G32" s="194"/>
      <c r="H32" s="194"/>
      <c r="I32" s="194"/>
      <c r="J32" s="195"/>
      <c r="K32" s="194"/>
      <c r="L32" s="194"/>
      <c r="M32" s="196"/>
      <c r="N32" s="196"/>
      <c r="O32" s="194"/>
      <c r="P32" s="11"/>
      <c r="Q32" s="199">
        <v>0</v>
      </c>
      <c r="R32" s="194"/>
      <c r="S32" s="194"/>
      <c r="T32" s="195"/>
      <c r="U32" s="194"/>
      <c r="V32" s="194"/>
      <c r="W32" s="194"/>
      <c r="X32" s="194"/>
      <c r="Y32" s="195"/>
      <c r="Z32" s="194"/>
      <c r="AA32" s="195"/>
      <c r="AB32" s="108"/>
      <c r="AC32" s="194"/>
      <c r="AD32" s="195"/>
      <c r="AE32" s="195"/>
      <c r="AF32" s="194"/>
      <c r="AG32" s="195"/>
      <c r="AH32" s="194"/>
      <c r="AI32" s="195"/>
      <c r="AJ32" s="194"/>
      <c r="AK32" s="108"/>
      <c r="AL32" s="195"/>
      <c r="AM32" s="195"/>
      <c r="AN32" s="195"/>
      <c r="AO32" s="195"/>
      <c r="AP32" s="194"/>
      <c r="AQ32" s="108"/>
      <c r="AV32" s="141" t="s">
        <v>7</v>
      </c>
    </row>
    <row r="33" spans="1:54" x14ac:dyDescent="0.2">
      <c r="A33" s="10">
        <v>16</v>
      </c>
      <c r="B33" s="108"/>
      <c r="C33" s="194"/>
      <c r="D33" s="194"/>
      <c r="E33" s="194"/>
      <c r="F33" s="195"/>
      <c r="G33" s="194"/>
      <c r="H33" s="194"/>
      <c r="I33" s="194"/>
      <c r="J33" s="195"/>
      <c r="K33" s="194"/>
      <c r="L33" s="194"/>
      <c r="M33" s="196"/>
      <c r="N33" s="196"/>
      <c r="O33" s="194"/>
      <c r="P33" s="11"/>
      <c r="Q33" s="199">
        <v>0</v>
      </c>
      <c r="R33" s="194"/>
      <c r="S33" s="194"/>
      <c r="T33" s="195"/>
      <c r="U33" s="194"/>
      <c r="V33" s="194"/>
      <c r="W33" s="194"/>
      <c r="X33" s="194"/>
      <c r="Y33" s="195"/>
      <c r="Z33" s="194"/>
      <c r="AA33" s="195"/>
      <c r="AB33" s="108"/>
      <c r="AC33" s="194"/>
      <c r="AD33" s="195"/>
      <c r="AE33" s="195"/>
      <c r="AF33" s="194"/>
      <c r="AG33" s="195"/>
      <c r="AH33" s="194"/>
      <c r="AI33" s="195"/>
      <c r="AJ33" s="194"/>
      <c r="AK33" s="108"/>
      <c r="AL33" s="195"/>
      <c r="AM33" s="195"/>
      <c r="AN33" s="195"/>
      <c r="AO33" s="195"/>
      <c r="AP33" s="194"/>
      <c r="AQ33" s="108"/>
      <c r="AX33" s="1"/>
      <c r="BB33" s="1"/>
    </row>
    <row r="34" spans="1:54" x14ac:dyDescent="0.2">
      <c r="A34" s="10">
        <v>17</v>
      </c>
      <c r="B34" s="108"/>
      <c r="C34" s="194"/>
      <c r="D34" s="194"/>
      <c r="E34" s="194"/>
      <c r="F34" s="195"/>
      <c r="G34" s="194"/>
      <c r="H34" s="194"/>
      <c r="I34" s="194"/>
      <c r="J34" s="195"/>
      <c r="K34" s="194"/>
      <c r="L34" s="194"/>
      <c r="M34" s="196"/>
      <c r="N34" s="196"/>
      <c r="O34" s="194"/>
      <c r="P34" s="11"/>
      <c r="Q34" s="199">
        <v>0</v>
      </c>
      <c r="R34" s="194"/>
      <c r="S34" s="194"/>
      <c r="T34" s="195"/>
      <c r="U34" s="194"/>
      <c r="V34" s="194"/>
      <c r="W34" s="194"/>
      <c r="X34" s="194"/>
      <c r="Y34" s="195"/>
      <c r="Z34" s="194"/>
      <c r="AA34" s="195"/>
      <c r="AB34" s="108"/>
      <c r="AC34" s="194"/>
      <c r="AD34" s="195"/>
      <c r="AE34" s="195"/>
      <c r="AF34" s="194"/>
      <c r="AG34" s="195"/>
      <c r="AH34" s="194"/>
      <c r="AI34" s="195"/>
      <c r="AJ34" s="194"/>
      <c r="AK34" s="108"/>
      <c r="AL34" s="195"/>
      <c r="AM34" s="195"/>
      <c r="AN34" s="195"/>
      <c r="AO34" s="195"/>
      <c r="AP34" s="194"/>
      <c r="AQ34" s="108"/>
    </row>
    <row r="35" spans="1:54" x14ac:dyDescent="0.2">
      <c r="A35" s="10">
        <v>18</v>
      </c>
      <c r="B35" s="108"/>
      <c r="C35" s="194"/>
      <c r="D35" s="194"/>
      <c r="E35" s="194"/>
      <c r="F35" s="195"/>
      <c r="G35" s="194"/>
      <c r="H35" s="194"/>
      <c r="I35" s="194"/>
      <c r="J35" s="195"/>
      <c r="K35" s="194"/>
      <c r="L35" s="194"/>
      <c r="M35" s="196"/>
      <c r="N35" s="196"/>
      <c r="O35" s="194"/>
      <c r="P35" s="11"/>
      <c r="Q35" s="199">
        <v>0</v>
      </c>
      <c r="R35" s="194"/>
      <c r="S35" s="194"/>
      <c r="T35" s="195"/>
      <c r="U35" s="194"/>
      <c r="V35" s="194"/>
      <c r="W35" s="194"/>
      <c r="X35" s="194"/>
      <c r="Y35" s="195"/>
      <c r="Z35" s="194"/>
      <c r="AA35" s="195"/>
      <c r="AB35" s="108"/>
      <c r="AC35" s="194"/>
      <c r="AD35" s="195"/>
      <c r="AE35" s="195"/>
      <c r="AF35" s="194"/>
      <c r="AG35" s="195"/>
      <c r="AH35" s="194"/>
      <c r="AI35" s="195"/>
      <c r="AJ35" s="194"/>
      <c r="AK35" s="108"/>
      <c r="AL35" s="195"/>
      <c r="AM35" s="195"/>
      <c r="AN35" s="195"/>
      <c r="AO35" s="195"/>
      <c r="AP35" s="194"/>
      <c r="AQ35" s="108"/>
      <c r="AZ35" s="1"/>
    </row>
    <row r="36" spans="1:54" x14ac:dyDescent="0.2">
      <c r="A36" s="10">
        <v>19</v>
      </c>
      <c r="B36" s="108"/>
      <c r="C36" s="194"/>
      <c r="D36" s="194"/>
      <c r="E36" s="194"/>
      <c r="F36" s="195"/>
      <c r="G36" s="194"/>
      <c r="H36" s="194"/>
      <c r="I36" s="194"/>
      <c r="J36" s="195"/>
      <c r="K36" s="194"/>
      <c r="L36" s="194"/>
      <c r="M36" s="196"/>
      <c r="N36" s="196"/>
      <c r="O36" s="194"/>
      <c r="P36" s="11"/>
      <c r="Q36" s="199">
        <v>0</v>
      </c>
      <c r="R36" s="194"/>
      <c r="S36" s="194"/>
      <c r="T36" s="195"/>
      <c r="U36" s="194"/>
      <c r="V36" s="194"/>
      <c r="W36" s="194"/>
      <c r="X36" s="194"/>
      <c r="Y36" s="195"/>
      <c r="Z36" s="194"/>
      <c r="AA36" s="195"/>
      <c r="AB36" s="108"/>
      <c r="AC36" s="194"/>
      <c r="AD36" s="195"/>
      <c r="AE36" s="195"/>
      <c r="AF36" s="194"/>
      <c r="AG36" s="195"/>
      <c r="AH36" s="194"/>
      <c r="AI36" s="195"/>
      <c r="AJ36" s="194"/>
      <c r="AK36" s="108"/>
      <c r="AL36" s="195"/>
      <c r="AM36" s="195"/>
      <c r="AN36" s="195"/>
      <c r="AO36" s="195"/>
      <c r="AP36" s="194"/>
      <c r="AQ36" s="108"/>
    </row>
    <row r="37" spans="1:54" x14ac:dyDescent="0.2">
      <c r="A37" s="10">
        <v>20</v>
      </c>
      <c r="B37" s="108"/>
      <c r="C37" s="194"/>
      <c r="D37" s="194"/>
      <c r="E37" s="194"/>
      <c r="F37" s="195"/>
      <c r="G37" s="194"/>
      <c r="H37" s="194"/>
      <c r="I37" s="194"/>
      <c r="J37" s="195"/>
      <c r="K37" s="194"/>
      <c r="L37" s="194"/>
      <c r="M37" s="196"/>
      <c r="N37" s="196"/>
      <c r="O37" s="194"/>
      <c r="P37" s="11"/>
      <c r="Q37" s="199">
        <v>0</v>
      </c>
      <c r="R37" s="194"/>
      <c r="S37" s="194"/>
      <c r="T37" s="195"/>
      <c r="U37" s="194"/>
      <c r="V37" s="194"/>
      <c r="W37" s="194"/>
      <c r="X37" s="194"/>
      <c r="Y37" s="195"/>
      <c r="Z37" s="194"/>
      <c r="AA37" s="195"/>
      <c r="AB37" s="108"/>
      <c r="AC37" s="194"/>
      <c r="AD37" s="195"/>
      <c r="AE37" s="195"/>
      <c r="AF37" s="194"/>
      <c r="AG37" s="195"/>
      <c r="AH37" s="194"/>
      <c r="AI37" s="195"/>
      <c r="AJ37" s="194"/>
      <c r="AK37" s="108"/>
      <c r="AL37" s="195"/>
      <c r="AM37" s="195"/>
      <c r="AN37" s="195"/>
      <c r="AO37" s="195"/>
      <c r="AP37" s="194"/>
      <c r="AQ37" s="108"/>
    </row>
    <row r="38" spans="1:54" x14ac:dyDescent="0.2">
      <c r="A38" s="10">
        <v>21</v>
      </c>
      <c r="B38" s="108"/>
      <c r="C38" s="194"/>
      <c r="D38" s="194"/>
      <c r="E38" s="194"/>
      <c r="F38" s="195"/>
      <c r="G38" s="194"/>
      <c r="H38" s="194"/>
      <c r="I38" s="194"/>
      <c r="J38" s="195"/>
      <c r="K38" s="194"/>
      <c r="L38" s="194"/>
      <c r="M38" s="196"/>
      <c r="N38" s="196"/>
      <c r="O38" s="194"/>
      <c r="P38" s="11"/>
      <c r="Q38" s="199">
        <v>0</v>
      </c>
      <c r="R38" s="194"/>
      <c r="S38" s="194"/>
      <c r="T38" s="195"/>
      <c r="U38" s="194"/>
      <c r="V38" s="194"/>
      <c r="W38" s="194"/>
      <c r="X38" s="194"/>
      <c r="Y38" s="195"/>
      <c r="Z38" s="194"/>
      <c r="AA38" s="195"/>
      <c r="AB38" s="108"/>
      <c r="AC38" s="194"/>
      <c r="AD38" s="195"/>
      <c r="AE38" s="195"/>
      <c r="AF38" s="194"/>
      <c r="AG38" s="195"/>
      <c r="AH38" s="194"/>
      <c r="AI38" s="195"/>
      <c r="AJ38" s="194"/>
      <c r="AK38" s="108"/>
      <c r="AL38" s="195"/>
      <c r="AM38" s="195"/>
      <c r="AN38" s="195"/>
      <c r="AO38" s="195"/>
      <c r="AP38" s="194"/>
      <c r="AQ38" s="108"/>
    </row>
    <row r="39" spans="1:54" x14ac:dyDescent="0.2">
      <c r="A39" s="10">
        <v>22</v>
      </c>
      <c r="B39" s="108"/>
      <c r="C39" s="194"/>
      <c r="D39" s="194"/>
      <c r="E39" s="194"/>
      <c r="F39" s="195"/>
      <c r="G39" s="194"/>
      <c r="H39" s="194"/>
      <c r="I39" s="194"/>
      <c r="J39" s="195"/>
      <c r="K39" s="194"/>
      <c r="L39" s="194"/>
      <c r="M39" s="196"/>
      <c r="N39" s="196"/>
      <c r="O39" s="194"/>
      <c r="P39" s="11"/>
      <c r="Q39" s="199">
        <v>0</v>
      </c>
      <c r="R39" s="194"/>
      <c r="S39" s="194"/>
      <c r="T39" s="195"/>
      <c r="U39" s="194"/>
      <c r="V39" s="194"/>
      <c r="W39" s="194"/>
      <c r="X39" s="194"/>
      <c r="Y39" s="195"/>
      <c r="Z39" s="194"/>
      <c r="AA39" s="195"/>
      <c r="AB39" s="108"/>
      <c r="AC39" s="194"/>
      <c r="AD39" s="195"/>
      <c r="AE39" s="195"/>
      <c r="AF39" s="194"/>
      <c r="AG39" s="195"/>
      <c r="AH39" s="194"/>
      <c r="AI39" s="195"/>
      <c r="AJ39" s="194"/>
      <c r="AK39" s="108"/>
      <c r="AL39" s="195"/>
      <c r="AM39" s="195"/>
      <c r="AN39" s="195"/>
      <c r="AO39" s="195"/>
      <c r="AP39" s="194"/>
      <c r="AQ39" s="108"/>
    </row>
    <row r="40" spans="1:54" x14ac:dyDescent="0.2">
      <c r="A40" s="10">
        <v>23</v>
      </c>
      <c r="B40" s="108"/>
      <c r="C40" s="194"/>
      <c r="D40" s="194"/>
      <c r="E40" s="194"/>
      <c r="F40" s="195"/>
      <c r="G40" s="194"/>
      <c r="H40" s="194"/>
      <c r="I40" s="194"/>
      <c r="J40" s="195"/>
      <c r="K40" s="194"/>
      <c r="L40" s="194"/>
      <c r="M40" s="196"/>
      <c r="N40" s="196"/>
      <c r="O40" s="194"/>
      <c r="P40" s="11"/>
      <c r="Q40" s="199">
        <v>0</v>
      </c>
      <c r="R40" s="194"/>
      <c r="S40" s="194"/>
      <c r="T40" s="195"/>
      <c r="U40" s="194"/>
      <c r="V40" s="194"/>
      <c r="W40" s="194"/>
      <c r="X40" s="194"/>
      <c r="Y40" s="195"/>
      <c r="Z40" s="194"/>
      <c r="AA40" s="195"/>
      <c r="AB40" s="108"/>
      <c r="AC40" s="194"/>
      <c r="AD40" s="195"/>
      <c r="AE40" s="195"/>
      <c r="AF40" s="194"/>
      <c r="AG40" s="195"/>
      <c r="AH40" s="194"/>
      <c r="AI40" s="195"/>
      <c r="AJ40" s="194"/>
      <c r="AK40" s="108"/>
      <c r="AL40" s="195"/>
      <c r="AM40" s="195"/>
      <c r="AN40" s="195"/>
      <c r="AO40" s="195"/>
      <c r="AP40" s="194"/>
      <c r="AQ40" s="108"/>
    </row>
    <row r="41" spans="1:54" x14ac:dyDescent="0.2">
      <c r="A41" s="10">
        <v>24</v>
      </c>
      <c r="B41" s="108"/>
      <c r="C41" s="194"/>
      <c r="D41" s="194"/>
      <c r="E41" s="194"/>
      <c r="F41" s="195"/>
      <c r="G41" s="194"/>
      <c r="H41" s="194"/>
      <c r="I41" s="194"/>
      <c r="J41" s="195"/>
      <c r="K41" s="194"/>
      <c r="L41" s="194"/>
      <c r="M41" s="196"/>
      <c r="N41" s="196"/>
      <c r="O41" s="194"/>
      <c r="P41" s="11"/>
      <c r="Q41" s="199">
        <v>0</v>
      </c>
      <c r="R41" s="194"/>
      <c r="S41" s="194"/>
      <c r="T41" s="195"/>
      <c r="U41" s="194"/>
      <c r="V41" s="194"/>
      <c r="W41" s="194"/>
      <c r="X41" s="194"/>
      <c r="Y41" s="195"/>
      <c r="Z41" s="194"/>
      <c r="AA41" s="195"/>
      <c r="AB41" s="108"/>
      <c r="AC41" s="194"/>
      <c r="AD41" s="195"/>
      <c r="AE41" s="195"/>
      <c r="AF41" s="194"/>
      <c r="AG41" s="195"/>
      <c r="AH41" s="194"/>
      <c r="AI41" s="195"/>
      <c r="AJ41" s="194"/>
      <c r="AK41" s="108"/>
      <c r="AL41" s="195"/>
      <c r="AM41" s="195"/>
      <c r="AN41" s="195"/>
      <c r="AO41" s="195"/>
      <c r="AP41" s="194"/>
      <c r="AQ41" s="108"/>
      <c r="AX41" s="1"/>
    </row>
    <row r="42" spans="1:54" x14ac:dyDescent="0.2">
      <c r="A42" s="10">
        <v>25</v>
      </c>
      <c r="B42" s="108"/>
      <c r="C42" s="194"/>
      <c r="D42" s="194"/>
      <c r="E42" s="194"/>
      <c r="F42" s="195"/>
      <c r="G42" s="194"/>
      <c r="H42" s="194"/>
      <c r="I42" s="194"/>
      <c r="J42" s="195"/>
      <c r="K42" s="194"/>
      <c r="L42" s="194"/>
      <c r="M42" s="196"/>
      <c r="N42" s="196"/>
      <c r="O42" s="194"/>
      <c r="P42" s="11"/>
      <c r="Q42" s="199">
        <v>0</v>
      </c>
      <c r="R42" s="194"/>
      <c r="S42" s="194"/>
      <c r="T42" s="195"/>
      <c r="U42" s="194"/>
      <c r="V42" s="194"/>
      <c r="W42" s="194"/>
      <c r="X42" s="194"/>
      <c r="Y42" s="195"/>
      <c r="Z42" s="194"/>
      <c r="AA42" s="195"/>
      <c r="AB42" s="108"/>
      <c r="AC42" s="194"/>
      <c r="AD42" s="195"/>
      <c r="AE42" s="195"/>
      <c r="AF42" s="194"/>
      <c r="AG42" s="195"/>
      <c r="AH42" s="194"/>
      <c r="AI42" s="195"/>
      <c r="AJ42" s="194"/>
      <c r="AK42" s="108"/>
      <c r="AL42" s="195"/>
      <c r="AM42" s="195"/>
      <c r="AN42" s="195"/>
      <c r="AO42" s="195"/>
      <c r="AP42" s="194"/>
      <c r="AQ42" s="108"/>
      <c r="AZ42" s="1"/>
    </row>
    <row r="43" spans="1:54" x14ac:dyDescent="0.2">
      <c r="A43" s="10">
        <v>26</v>
      </c>
      <c r="B43" s="108"/>
      <c r="C43" s="194"/>
      <c r="D43" s="194"/>
      <c r="E43" s="194"/>
      <c r="F43" s="195"/>
      <c r="G43" s="194"/>
      <c r="H43" s="194"/>
      <c r="I43" s="194"/>
      <c r="J43" s="195"/>
      <c r="K43" s="194"/>
      <c r="L43" s="194"/>
      <c r="M43" s="196"/>
      <c r="N43" s="196"/>
      <c r="O43" s="194"/>
      <c r="P43" s="11"/>
      <c r="Q43" s="199">
        <v>0</v>
      </c>
      <c r="R43" s="194"/>
      <c r="S43" s="194"/>
      <c r="T43" s="195"/>
      <c r="U43" s="194"/>
      <c r="V43" s="194"/>
      <c r="W43" s="194"/>
      <c r="X43" s="194"/>
      <c r="Y43" s="195"/>
      <c r="Z43" s="194"/>
      <c r="AA43" s="195"/>
      <c r="AB43" s="108"/>
      <c r="AC43" s="194"/>
      <c r="AD43" s="195"/>
      <c r="AE43" s="195"/>
      <c r="AF43" s="194"/>
      <c r="AG43" s="195"/>
      <c r="AH43" s="194"/>
      <c r="AI43" s="195"/>
      <c r="AJ43" s="194"/>
      <c r="AK43" s="108"/>
      <c r="AL43" s="195"/>
      <c r="AM43" s="195"/>
      <c r="AN43" s="195"/>
      <c r="AO43" s="195"/>
      <c r="AP43" s="194"/>
      <c r="AQ43" s="108"/>
    </row>
    <row r="44" spans="1:54" x14ac:dyDescent="0.2">
      <c r="A44" s="10">
        <v>27</v>
      </c>
      <c r="B44" s="108"/>
      <c r="C44" s="194"/>
      <c r="D44" s="194"/>
      <c r="E44" s="194"/>
      <c r="F44" s="195"/>
      <c r="G44" s="194"/>
      <c r="H44" s="194"/>
      <c r="I44" s="194"/>
      <c r="J44" s="195"/>
      <c r="K44" s="194"/>
      <c r="L44" s="194"/>
      <c r="M44" s="196"/>
      <c r="N44" s="196"/>
      <c r="O44" s="194"/>
      <c r="P44" s="11"/>
      <c r="Q44" s="199">
        <v>0</v>
      </c>
      <c r="R44" s="194"/>
      <c r="S44" s="194"/>
      <c r="T44" s="195"/>
      <c r="U44" s="194"/>
      <c r="V44" s="194"/>
      <c r="W44" s="194"/>
      <c r="X44" s="194"/>
      <c r="Y44" s="195"/>
      <c r="Z44" s="194"/>
      <c r="AA44" s="195"/>
      <c r="AB44" s="108"/>
      <c r="AC44" s="194"/>
      <c r="AD44" s="195"/>
      <c r="AE44" s="195"/>
      <c r="AF44" s="194"/>
      <c r="AG44" s="195"/>
      <c r="AH44" s="194"/>
      <c r="AI44" s="195"/>
      <c r="AJ44" s="194"/>
      <c r="AK44" s="108"/>
      <c r="AL44" s="195"/>
      <c r="AM44" s="195"/>
      <c r="AN44" s="195"/>
      <c r="AO44" s="195"/>
      <c r="AP44" s="194"/>
      <c r="AQ44" s="108"/>
      <c r="BB44" s="30"/>
    </row>
    <row r="45" spans="1:54" x14ac:dyDescent="0.2">
      <c r="A45" s="10">
        <v>28</v>
      </c>
      <c r="B45" s="108"/>
      <c r="C45" s="194"/>
      <c r="D45" s="194"/>
      <c r="E45" s="194"/>
      <c r="F45" s="195"/>
      <c r="G45" s="194"/>
      <c r="H45" s="194"/>
      <c r="I45" s="194"/>
      <c r="J45" s="195"/>
      <c r="K45" s="194"/>
      <c r="L45" s="194"/>
      <c r="M45" s="196"/>
      <c r="N45" s="196"/>
      <c r="O45" s="194"/>
      <c r="P45" s="11"/>
      <c r="Q45" s="199">
        <v>0</v>
      </c>
      <c r="R45" s="194"/>
      <c r="S45" s="194"/>
      <c r="T45" s="195"/>
      <c r="U45" s="194"/>
      <c r="V45" s="194"/>
      <c r="W45" s="194"/>
      <c r="X45" s="194"/>
      <c r="Y45" s="195"/>
      <c r="Z45" s="194"/>
      <c r="AA45" s="195"/>
      <c r="AB45" s="108"/>
      <c r="AC45" s="194"/>
      <c r="AD45" s="195"/>
      <c r="AE45" s="195"/>
      <c r="AF45" s="194"/>
      <c r="AG45" s="195"/>
      <c r="AH45" s="194"/>
      <c r="AI45" s="195"/>
      <c r="AJ45" s="194"/>
      <c r="AK45" s="108"/>
      <c r="AL45" s="195"/>
      <c r="AM45" s="195"/>
      <c r="AN45" s="195"/>
      <c r="AO45" s="195"/>
      <c r="AP45" s="194"/>
      <c r="AQ45" s="108"/>
    </row>
    <row r="46" spans="1:54" x14ac:dyDescent="0.2">
      <c r="A46" s="10">
        <v>29</v>
      </c>
      <c r="B46" s="108"/>
      <c r="C46" s="194"/>
      <c r="D46" s="194"/>
      <c r="E46" s="194"/>
      <c r="F46" s="195"/>
      <c r="G46" s="194"/>
      <c r="H46" s="194"/>
      <c r="I46" s="194"/>
      <c r="J46" s="195"/>
      <c r="K46" s="194"/>
      <c r="L46" s="194"/>
      <c r="M46" s="196"/>
      <c r="N46" s="196"/>
      <c r="O46" s="194"/>
      <c r="P46" s="11"/>
      <c r="Q46" s="199">
        <v>0</v>
      </c>
      <c r="R46" s="194"/>
      <c r="S46" s="194"/>
      <c r="T46" s="195"/>
      <c r="U46" s="194"/>
      <c r="V46" s="194"/>
      <c r="W46" s="194"/>
      <c r="X46" s="194"/>
      <c r="Y46" s="195"/>
      <c r="Z46" s="194"/>
      <c r="AA46" s="195"/>
      <c r="AB46" s="108"/>
      <c r="AC46" s="194"/>
      <c r="AD46" s="195"/>
      <c r="AE46" s="195"/>
      <c r="AF46" s="194"/>
      <c r="AG46" s="195"/>
      <c r="AH46" s="194"/>
      <c r="AI46" s="195"/>
      <c r="AJ46" s="194"/>
      <c r="AK46" s="108"/>
      <c r="AL46" s="195"/>
      <c r="AM46" s="195"/>
      <c r="AN46" s="195"/>
      <c r="AO46" s="195"/>
      <c r="AP46" s="194"/>
      <c r="AQ46" s="108"/>
    </row>
    <row r="47" spans="1:54" x14ac:dyDescent="0.2">
      <c r="A47" s="10">
        <v>30</v>
      </c>
      <c r="B47" s="108"/>
      <c r="C47" s="194"/>
      <c r="D47" s="194"/>
      <c r="E47" s="194"/>
      <c r="F47" s="195"/>
      <c r="G47" s="194"/>
      <c r="H47" s="194"/>
      <c r="I47" s="194"/>
      <c r="J47" s="195"/>
      <c r="K47" s="194"/>
      <c r="L47" s="194"/>
      <c r="M47" s="196"/>
      <c r="N47" s="196"/>
      <c r="O47" s="194"/>
      <c r="P47" s="11"/>
      <c r="Q47" s="199">
        <v>0</v>
      </c>
      <c r="R47" s="194"/>
      <c r="S47" s="194"/>
      <c r="T47" s="195"/>
      <c r="U47" s="194"/>
      <c r="V47" s="194"/>
      <c r="W47" s="194"/>
      <c r="X47" s="194"/>
      <c r="Y47" s="195"/>
      <c r="Z47" s="194"/>
      <c r="AA47" s="195"/>
      <c r="AB47" s="108"/>
      <c r="AC47" s="194"/>
      <c r="AD47" s="195"/>
      <c r="AE47" s="195"/>
      <c r="AF47" s="194"/>
      <c r="AG47" s="195"/>
      <c r="AH47" s="194"/>
      <c r="AI47" s="195"/>
      <c r="AJ47" s="194"/>
      <c r="AK47" s="108"/>
      <c r="AL47" s="195"/>
      <c r="AM47" s="195"/>
      <c r="AN47" s="195"/>
      <c r="AO47" s="195"/>
      <c r="AP47" s="194"/>
      <c r="AQ47" s="108"/>
    </row>
    <row r="48" spans="1:54" x14ac:dyDescent="0.2">
      <c r="A48" s="10">
        <v>31</v>
      </c>
      <c r="B48" s="108"/>
      <c r="C48" s="194"/>
      <c r="D48" s="194"/>
      <c r="E48" s="194"/>
      <c r="F48" s="195"/>
      <c r="G48" s="194"/>
      <c r="H48" s="194"/>
      <c r="I48" s="194"/>
      <c r="J48" s="195"/>
      <c r="K48" s="194"/>
      <c r="L48" s="194"/>
      <c r="M48" s="196"/>
      <c r="N48" s="196"/>
      <c r="O48" s="194"/>
      <c r="P48" s="11"/>
      <c r="Q48" s="199">
        <v>0</v>
      </c>
      <c r="R48" s="194"/>
      <c r="S48" s="194"/>
      <c r="T48" s="195"/>
      <c r="U48" s="194"/>
      <c r="V48" s="194"/>
      <c r="W48" s="194"/>
      <c r="X48" s="194"/>
      <c r="Y48" s="195"/>
      <c r="Z48" s="194"/>
      <c r="AA48" s="195"/>
      <c r="AB48" s="108"/>
      <c r="AC48" s="194"/>
      <c r="AD48" s="195"/>
      <c r="AE48" s="195"/>
      <c r="AF48" s="194"/>
      <c r="AG48" s="195"/>
      <c r="AH48" s="194"/>
      <c r="AI48" s="195"/>
      <c r="AJ48" s="194"/>
      <c r="AK48" s="108"/>
      <c r="AL48" s="195"/>
      <c r="AM48" s="195"/>
      <c r="AN48" s="195"/>
      <c r="AO48" s="195"/>
      <c r="AP48" s="194"/>
      <c r="AQ48" s="108"/>
      <c r="AX48" s="1"/>
      <c r="AZ48" s="1"/>
    </row>
    <row r="49" spans="1:54" x14ac:dyDescent="0.2">
      <c r="A49" s="10">
        <v>32</v>
      </c>
      <c r="B49" s="108"/>
      <c r="C49" s="194"/>
      <c r="D49" s="194"/>
      <c r="E49" s="194"/>
      <c r="F49" s="195"/>
      <c r="G49" s="194"/>
      <c r="H49" s="194"/>
      <c r="I49" s="194"/>
      <c r="J49" s="195"/>
      <c r="K49" s="194"/>
      <c r="L49" s="194"/>
      <c r="M49" s="196"/>
      <c r="N49" s="196"/>
      <c r="O49" s="194"/>
      <c r="P49" s="11"/>
      <c r="Q49" s="199">
        <v>0</v>
      </c>
      <c r="R49" s="194"/>
      <c r="S49" s="194"/>
      <c r="T49" s="195"/>
      <c r="U49" s="194"/>
      <c r="V49" s="194"/>
      <c r="W49" s="194"/>
      <c r="X49" s="194"/>
      <c r="Y49" s="195"/>
      <c r="Z49" s="194"/>
      <c r="AA49" s="195"/>
      <c r="AB49" s="108"/>
      <c r="AC49" s="194"/>
      <c r="AD49" s="195"/>
      <c r="AE49" s="195"/>
      <c r="AF49" s="194"/>
      <c r="AG49" s="195"/>
      <c r="AH49" s="194"/>
      <c r="AI49" s="195"/>
      <c r="AJ49" s="194"/>
      <c r="AK49" s="108"/>
      <c r="AL49" s="195"/>
      <c r="AM49" s="195"/>
      <c r="AN49" s="195"/>
      <c r="AO49" s="195"/>
      <c r="AP49" s="194"/>
      <c r="AQ49" s="108"/>
    </row>
    <row r="50" spans="1:54" x14ac:dyDescent="0.2">
      <c r="A50" s="10">
        <v>33</v>
      </c>
      <c r="B50" s="108"/>
      <c r="C50" s="194"/>
      <c r="D50" s="194"/>
      <c r="E50" s="194"/>
      <c r="F50" s="195"/>
      <c r="G50" s="194"/>
      <c r="H50" s="194"/>
      <c r="I50" s="194"/>
      <c r="J50" s="195"/>
      <c r="K50" s="194"/>
      <c r="L50" s="194"/>
      <c r="M50" s="196"/>
      <c r="N50" s="196"/>
      <c r="O50" s="194"/>
      <c r="P50" s="11"/>
      <c r="Q50" s="199">
        <v>0</v>
      </c>
      <c r="R50" s="194"/>
      <c r="S50" s="194"/>
      <c r="T50" s="195"/>
      <c r="U50" s="194"/>
      <c r="V50" s="194"/>
      <c r="W50" s="194"/>
      <c r="X50" s="194"/>
      <c r="Y50" s="195"/>
      <c r="Z50" s="194"/>
      <c r="AA50" s="195"/>
      <c r="AB50" s="108"/>
      <c r="AC50" s="194"/>
      <c r="AD50" s="195"/>
      <c r="AE50" s="195"/>
      <c r="AF50" s="194"/>
      <c r="AG50" s="195"/>
      <c r="AH50" s="194"/>
      <c r="AI50" s="195"/>
      <c r="AJ50" s="194"/>
      <c r="AK50" s="108"/>
      <c r="AL50" s="195"/>
      <c r="AM50" s="195"/>
      <c r="AN50" s="195"/>
      <c r="AO50" s="195"/>
      <c r="AP50" s="194"/>
      <c r="AQ50" s="108"/>
    </row>
    <row r="51" spans="1:54" x14ac:dyDescent="0.2">
      <c r="A51" s="10">
        <v>34</v>
      </c>
      <c r="B51" s="108"/>
      <c r="C51" s="194"/>
      <c r="D51" s="194"/>
      <c r="E51" s="194"/>
      <c r="F51" s="195"/>
      <c r="G51" s="194"/>
      <c r="H51" s="194"/>
      <c r="I51" s="194"/>
      <c r="J51" s="195"/>
      <c r="K51" s="194"/>
      <c r="L51" s="194"/>
      <c r="M51" s="196"/>
      <c r="N51" s="196"/>
      <c r="O51" s="194"/>
      <c r="P51" s="11"/>
      <c r="Q51" s="199">
        <v>0</v>
      </c>
      <c r="R51" s="194"/>
      <c r="S51" s="194"/>
      <c r="T51" s="195"/>
      <c r="U51" s="194"/>
      <c r="V51" s="194"/>
      <c r="W51" s="194"/>
      <c r="X51" s="194"/>
      <c r="Y51" s="195"/>
      <c r="Z51" s="194"/>
      <c r="AA51" s="195"/>
      <c r="AB51" s="108"/>
      <c r="AC51" s="194"/>
      <c r="AD51" s="195"/>
      <c r="AE51" s="195"/>
      <c r="AF51" s="194"/>
      <c r="AG51" s="195"/>
      <c r="AH51" s="194"/>
      <c r="AI51" s="195"/>
      <c r="AJ51" s="194"/>
      <c r="AK51" s="108"/>
      <c r="AL51" s="195"/>
      <c r="AM51" s="195"/>
      <c r="AN51" s="195"/>
      <c r="AO51" s="195"/>
      <c r="AP51" s="194"/>
      <c r="AQ51" s="108"/>
      <c r="BB51" s="1"/>
    </row>
    <row r="52" spans="1:54" x14ac:dyDescent="0.2">
      <c r="A52" s="10">
        <v>35</v>
      </c>
      <c r="B52" s="108"/>
      <c r="C52" s="194"/>
      <c r="D52" s="194"/>
      <c r="E52" s="194"/>
      <c r="F52" s="195"/>
      <c r="G52" s="194"/>
      <c r="H52" s="194"/>
      <c r="I52" s="194"/>
      <c r="J52" s="195"/>
      <c r="K52" s="194"/>
      <c r="L52" s="194"/>
      <c r="M52" s="196"/>
      <c r="N52" s="196"/>
      <c r="O52" s="194"/>
      <c r="P52" s="11"/>
      <c r="Q52" s="199">
        <v>0</v>
      </c>
      <c r="R52" s="194"/>
      <c r="S52" s="194"/>
      <c r="T52" s="195"/>
      <c r="U52" s="194"/>
      <c r="V52" s="194"/>
      <c r="W52" s="194"/>
      <c r="X52" s="194"/>
      <c r="Y52" s="195"/>
      <c r="Z52" s="194"/>
      <c r="AA52" s="195"/>
      <c r="AB52" s="108"/>
      <c r="AC52" s="194"/>
      <c r="AD52" s="195"/>
      <c r="AE52" s="195"/>
      <c r="AF52" s="194"/>
      <c r="AG52" s="195"/>
      <c r="AH52" s="194"/>
      <c r="AI52" s="195"/>
      <c r="AJ52" s="194"/>
      <c r="AK52" s="108"/>
      <c r="AL52" s="195"/>
      <c r="AM52" s="195"/>
      <c r="AN52" s="195"/>
      <c r="AO52" s="195"/>
      <c r="AP52" s="194"/>
      <c r="AQ52" s="108"/>
    </row>
    <row r="53" spans="1:54" x14ac:dyDescent="0.2">
      <c r="A53" s="10">
        <v>36</v>
      </c>
      <c r="B53" s="108"/>
      <c r="C53" s="194"/>
      <c r="D53" s="194"/>
      <c r="E53" s="194"/>
      <c r="F53" s="195"/>
      <c r="G53" s="194"/>
      <c r="H53" s="194"/>
      <c r="I53" s="194"/>
      <c r="J53" s="195"/>
      <c r="K53" s="194"/>
      <c r="L53" s="194"/>
      <c r="M53" s="196"/>
      <c r="N53" s="196"/>
      <c r="O53" s="194"/>
      <c r="P53" s="11"/>
      <c r="Q53" s="199">
        <v>0</v>
      </c>
      <c r="R53" s="194"/>
      <c r="S53" s="194"/>
      <c r="T53" s="195"/>
      <c r="U53" s="194"/>
      <c r="V53" s="194"/>
      <c r="W53" s="194"/>
      <c r="X53" s="194"/>
      <c r="Y53" s="195"/>
      <c r="Z53" s="194"/>
      <c r="AA53" s="195"/>
      <c r="AB53" s="108"/>
      <c r="AC53" s="194"/>
      <c r="AD53" s="195"/>
      <c r="AE53" s="195"/>
      <c r="AF53" s="194"/>
      <c r="AG53" s="195"/>
      <c r="AH53" s="194"/>
      <c r="AI53" s="195"/>
      <c r="AJ53" s="194"/>
      <c r="AK53" s="108"/>
      <c r="AL53" s="195"/>
      <c r="AM53" s="195"/>
      <c r="AN53" s="195"/>
      <c r="AO53" s="195"/>
      <c r="AP53" s="194"/>
      <c r="AQ53" s="108"/>
    </row>
    <row r="54" spans="1:54" x14ac:dyDescent="0.2">
      <c r="A54" s="10">
        <v>37</v>
      </c>
      <c r="B54" s="108"/>
      <c r="C54" s="194"/>
      <c r="D54" s="194"/>
      <c r="E54" s="194"/>
      <c r="F54" s="195"/>
      <c r="G54" s="194"/>
      <c r="H54" s="194"/>
      <c r="I54" s="194"/>
      <c r="J54" s="195"/>
      <c r="K54" s="194"/>
      <c r="L54" s="194"/>
      <c r="M54" s="196"/>
      <c r="N54" s="196"/>
      <c r="O54" s="194"/>
      <c r="P54" s="11"/>
      <c r="Q54" s="199">
        <v>0</v>
      </c>
      <c r="R54" s="194"/>
      <c r="S54" s="194"/>
      <c r="T54" s="195"/>
      <c r="U54" s="194"/>
      <c r="V54" s="194"/>
      <c r="W54" s="194"/>
      <c r="X54" s="194"/>
      <c r="Y54" s="195"/>
      <c r="Z54" s="194"/>
      <c r="AA54" s="195"/>
      <c r="AB54" s="108"/>
      <c r="AC54" s="194"/>
      <c r="AD54" s="195"/>
      <c r="AE54" s="195"/>
      <c r="AF54" s="194"/>
      <c r="AG54" s="195"/>
      <c r="AH54" s="194"/>
      <c r="AI54" s="195"/>
      <c r="AJ54" s="194"/>
      <c r="AK54" s="108"/>
      <c r="AL54" s="195"/>
      <c r="AM54" s="195"/>
      <c r="AN54" s="195"/>
      <c r="AO54" s="195"/>
      <c r="AP54" s="194"/>
      <c r="AQ54" s="108"/>
      <c r="AZ54" s="1"/>
    </row>
    <row r="55" spans="1:54" x14ac:dyDescent="0.2">
      <c r="A55" s="10">
        <v>38</v>
      </c>
      <c r="B55" s="108"/>
      <c r="C55" s="194"/>
      <c r="D55" s="194"/>
      <c r="E55" s="194"/>
      <c r="F55" s="195"/>
      <c r="G55" s="194"/>
      <c r="H55" s="194"/>
      <c r="I55" s="194"/>
      <c r="J55" s="195"/>
      <c r="K55" s="194"/>
      <c r="L55" s="194"/>
      <c r="M55" s="196"/>
      <c r="N55" s="196"/>
      <c r="O55" s="194"/>
      <c r="P55" s="11"/>
      <c r="Q55" s="199">
        <v>0</v>
      </c>
      <c r="R55" s="194"/>
      <c r="S55" s="194"/>
      <c r="T55" s="195"/>
      <c r="U55" s="194"/>
      <c r="V55" s="194"/>
      <c r="W55" s="194"/>
      <c r="X55" s="194"/>
      <c r="Y55" s="195"/>
      <c r="Z55" s="194"/>
      <c r="AA55" s="195"/>
      <c r="AB55" s="108"/>
      <c r="AC55" s="194"/>
      <c r="AD55" s="195"/>
      <c r="AE55" s="195"/>
      <c r="AF55" s="194"/>
      <c r="AG55" s="195"/>
      <c r="AH55" s="194"/>
      <c r="AI55" s="195"/>
      <c r="AJ55" s="194"/>
      <c r="AK55" s="108"/>
      <c r="AL55" s="195"/>
      <c r="AM55" s="195"/>
      <c r="AN55" s="195"/>
      <c r="AO55" s="195"/>
      <c r="AP55" s="194"/>
      <c r="AQ55" s="108"/>
      <c r="AX55" s="1"/>
    </row>
    <row r="56" spans="1:54" x14ac:dyDescent="0.2">
      <c r="A56" s="10">
        <v>39</v>
      </c>
      <c r="B56" s="108"/>
      <c r="C56" s="194"/>
      <c r="D56" s="194"/>
      <c r="E56" s="194"/>
      <c r="F56" s="195"/>
      <c r="G56" s="194"/>
      <c r="H56" s="194"/>
      <c r="I56" s="194"/>
      <c r="J56" s="195"/>
      <c r="K56" s="194"/>
      <c r="L56" s="194"/>
      <c r="M56" s="196"/>
      <c r="N56" s="196"/>
      <c r="O56" s="194"/>
      <c r="P56" s="11"/>
      <c r="Q56" s="199">
        <v>0</v>
      </c>
      <c r="R56" s="194"/>
      <c r="S56" s="194"/>
      <c r="T56" s="195"/>
      <c r="U56" s="194"/>
      <c r="V56" s="194"/>
      <c r="W56" s="194"/>
      <c r="X56" s="194"/>
      <c r="Y56" s="195"/>
      <c r="Z56" s="194"/>
      <c r="AA56" s="195"/>
      <c r="AB56" s="108"/>
      <c r="AC56" s="194"/>
      <c r="AD56" s="195"/>
      <c r="AE56" s="195"/>
      <c r="AF56" s="194"/>
      <c r="AG56" s="195"/>
      <c r="AH56" s="194"/>
      <c r="AI56" s="195"/>
      <c r="AJ56" s="194"/>
      <c r="AK56" s="108"/>
      <c r="AL56" s="195"/>
      <c r="AM56" s="195"/>
      <c r="AN56" s="195"/>
      <c r="AO56" s="195"/>
      <c r="AP56" s="194"/>
      <c r="AQ56" s="108"/>
    </row>
    <row r="57" spans="1:54" x14ac:dyDescent="0.2">
      <c r="A57" s="10">
        <v>40</v>
      </c>
      <c r="B57" s="108"/>
      <c r="C57" s="194"/>
      <c r="D57" s="194"/>
      <c r="E57" s="194"/>
      <c r="F57" s="195"/>
      <c r="G57" s="194"/>
      <c r="H57" s="194"/>
      <c r="I57" s="194"/>
      <c r="J57" s="195"/>
      <c r="K57" s="194"/>
      <c r="L57" s="194"/>
      <c r="M57" s="196"/>
      <c r="N57" s="196"/>
      <c r="O57" s="194"/>
      <c r="P57" s="11"/>
      <c r="Q57" s="199">
        <v>0</v>
      </c>
      <c r="R57" s="194"/>
      <c r="S57" s="194"/>
      <c r="T57" s="195"/>
      <c r="U57" s="194"/>
      <c r="V57" s="194"/>
      <c r="W57" s="194"/>
      <c r="X57" s="194"/>
      <c r="Y57" s="195"/>
      <c r="Z57" s="194"/>
      <c r="AA57" s="195"/>
      <c r="AB57" s="108"/>
      <c r="AC57" s="194"/>
      <c r="AD57" s="195"/>
      <c r="AE57" s="195"/>
      <c r="AF57" s="194"/>
      <c r="AG57" s="195"/>
      <c r="AH57" s="194"/>
      <c r="AI57" s="195"/>
      <c r="AJ57" s="194"/>
      <c r="AK57" s="108"/>
      <c r="AL57" s="195"/>
      <c r="AM57" s="195"/>
      <c r="AN57" s="195"/>
      <c r="AO57" s="195"/>
      <c r="AP57" s="194"/>
      <c r="AQ57" s="108"/>
    </row>
    <row r="58" spans="1:54" x14ac:dyDescent="0.2">
      <c r="A58" s="10">
        <v>41</v>
      </c>
      <c r="B58" s="108"/>
      <c r="C58" s="194"/>
      <c r="D58" s="194"/>
      <c r="E58" s="194"/>
      <c r="F58" s="195"/>
      <c r="G58" s="194"/>
      <c r="H58" s="194"/>
      <c r="I58" s="194"/>
      <c r="J58" s="195"/>
      <c r="K58" s="194"/>
      <c r="L58" s="194"/>
      <c r="M58" s="196"/>
      <c r="N58" s="196"/>
      <c r="O58" s="194"/>
      <c r="P58" s="11"/>
      <c r="Q58" s="199">
        <v>0</v>
      </c>
      <c r="R58" s="194"/>
      <c r="S58" s="194"/>
      <c r="T58" s="195"/>
      <c r="U58" s="194"/>
      <c r="V58" s="194"/>
      <c r="W58" s="194"/>
      <c r="X58" s="194"/>
      <c r="Y58" s="195"/>
      <c r="Z58" s="194"/>
      <c r="AA58" s="195"/>
      <c r="AB58" s="108"/>
      <c r="AC58" s="194"/>
      <c r="AD58" s="195"/>
      <c r="AE58" s="195"/>
      <c r="AF58" s="194"/>
      <c r="AG58" s="195"/>
      <c r="AH58" s="194"/>
      <c r="AI58" s="195"/>
      <c r="AJ58" s="194"/>
      <c r="AK58" s="108"/>
      <c r="AL58" s="195"/>
      <c r="AM58" s="195"/>
      <c r="AN58" s="195"/>
      <c r="AO58" s="195"/>
      <c r="AP58" s="194"/>
      <c r="AQ58" s="108"/>
      <c r="BB58" s="1"/>
    </row>
    <row r="59" spans="1:54" x14ac:dyDescent="0.2">
      <c r="A59" s="10">
        <v>42</v>
      </c>
      <c r="B59" s="108"/>
      <c r="C59" s="194"/>
      <c r="D59" s="194"/>
      <c r="E59" s="194"/>
      <c r="F59" s="195"/>
      <c r="G59" s="194"/>
      <c r="H59" s="194"/>
      <c r="I59" s="194"/>
      <c r="J59" s="195"/>
      <c r="K59" s="194"/>
      <c r="L59" s="194"/>
      <c r="M59" s="196"/>
      <c r="N59" s="196"/>
      <c r="O59" s="194"/>
      <c r="P59" s="11"/>
      <c r="Q59" s="199">
        <v>0</v>
      </c>
      <c r="R59" s="194"/>
      <c r="S59" s="194"/>
      <c r="T59" s="195"/>
      <c r="U59" s="194"/>
      <c r="V59" s="194"/>
      <c r="W59" s="194"/>
      <c r="X59" s="194"/>
      <c r="Y59" s="195"/>
      <c r="Z59" s="194"/>
      <c r="AA59" s="195"/>
      <c r="AB59" s="108"/>
      <c r="AC59" s="194"/>
      <c r="AD59" s="195"/>
      <c r="AE59" s="195"/>
      <c r="AF59" s="194"/>
      <c r="AG59" s="195"/>
      <c r="AH59" s="194"/>
      <c r="AI59" s="195"/>
      <c r="AJ59" s="194"/>
      <c r="AK59" s="108"/>
      <c r="AL59" s="195"/>
      <c r="AM59" s="195"/>
      <c r="AN59" s="195"/>
      <c r="AO59" s="195"/>
      <c r="AP59" s="194"/>
      <c r="AQ59" s="108"/>
    </row>
    <row r="60" spans="1:54" x14ac:dyDescent="0.2">
      <c r="A60" s="10">
        <v>43</v>
      </c>
      <c r="B60" s="108"/>
      <c r="C60" s="194"/>
      <c r="D60" s="194"/>
      <c r="E60" s="194"/>
      <c r="F60" s="195"/>
      <c r="G60" s="194"/>
      <c r="H60" s="194"/>
      <c r="I60" s="194"/>
      <c r="J60" s="195"/>
      <c r="K60" s="194"/>
      <c r="L60" s="194"/>
      <c r="M60" s="196"/>
      <c r="N60" s="196"/>
      <c r="O60" s="194"/>
      <c r="P60" s="11"/>
      <c r="Q60" s="199">
        <v>0</v>
      </c>
      <c r="R60" s="194"/>
      <c r="S60" s="194"/>
      <c r="T60" s="195"/>
      <c r="U60" s="194"/>
      <c r="V60" s="194"/>
      <c r="W60" s="194"/>
      <c r="X60" s="194"/>
      <c r="Y60" s="195"/>
      <c r="Z60" s="194"/>
      <c r="AA60" s="195"/>
      <c r="AB60" s="108"/>
      <c r="AC60" s="194"/>
      <c r="AD60" s="195"/>
      <c r="AE60" s="195"/>
      <c r="AF60" s="194"/>
      <c r="AG60" s="195"/>
      <c r="AH60" s="194"/>
      <c r="AI60" s="195"/>
      <c r="AJ60" s="194"/>
      <c r="AK60" s="108"/>
      <c r="AL60" s="195"/>
      <c r="AM60" s="195"/>
      <c r="AN60" s="195"/>
      <c r="AO60" s="195"/>
      <c r="AP60" s="194"/>
      <c r="AQ60" s="108"/>
    </row>
    <row r="61" spans="1:54" x14ac:dyDescent="0.2">
      <c r="A61" s="10">
        <v>44</v>
      </c>
      <c r="B61" s="108"/>
      <c r="C61" s="194"/>
      <c r="D61" s="194"/>
      <c r="E61" s="194"/>
      <c r="F61" s="195"/>
      <c r="G61" s="194"/>
      <c r="H61" s="194"/>
      <c r="I61" s="194"/>
      <c r="J61" s="195"/>
      <c r="K61" s="194"/>
      <c r="L61" s="194"/>
      <c r="M61" s="196"/>
      <c r="N61" s="196"/>
      <c r="O61" s="194"/>
      <c r="P61" s="11"/>
      <c r="Q61" s="199">
        <v>0</v>
      </c>
      <c r="R61" s="194"/>
      <c r="S61" s="194"/>
      <c r="T61" s="195"/>
      <c r="U61" s="194"/>
      <c r="V61" s="194"/>
      <c r="W61" s="194"/>
      <c r="X61" s="194"/>
      <c r="Y61" s="195"/>
      <c r="Z61" s="194"/>
      <c r="AA61" s="195"/>
      <c r="AB61" s="108"/>
      <c r="AC61" s="194"/>
      <c r="AD61" s="195"/>
      <c r="AE61" s="195"/>
      <c r="AF61" s="194"/>
      <c r="AG61" s="195"/>
      <c r="AH61" s="194"/>
      <c r="AI61" s="195"/>
      <c r="AJ61" s="194"/>
      <c r="AK61" s="108"/>
      <c r="AL61" s="195"/>
      <c r="AM61" s="195"/>
      <c r="AN61" s="195"/>
      <c r="AO61" s="195"/>
      <c r="AP61" s="194"/>
      <c r="AQ61" s="108"/>
      <c r="BB61" s="66"/>
    </row>
    <row r="62" spans="1:54" x14ac:dyDescent="0.2">
      <c r="A62" s="10">
        <v>45</v>
      </c>
      <c r="B62" s="109"/>
      <c r="C62" s="194" t="s">
        <v>7</v>
      </c>
      <c r="D62" s="194" t="s">
        <v>7</v>
      </c>
      <c r="E62" s="194" t="s">
        <v>7</v>
      </c>
      <c r="F62" s="194" t="s">
        <v>7</v>
      </c>
      <c r="G62" s="194" t="s">
        <v>7</v>
      </c>
      <c r="H62" s="194" t="s">
        <v>7</v>
      </c>
      <c r="I62" s="194" t="s">
        <v>7</v>
      </c>
      <c r="J62" s="194" t="s">
        <v>7</v>
      </c>
      <c r="K62" s="194" t="s">
        <v>7</v>
      </c>
      <c r="L62" s="194" t="s">
        <v>7</v>
      </c>
      <c r="M62" s="194" t="s">
        <v>7</v>
      </c>
      <c r="N62" s="194" t="s">
        <v>7</v>
      </c>
      <c r="O62" s="194" t="s">
        <v>7</v>
      </c>
      <c r="P62" s="11"/>
      <c r="Q62" s="199">
        <v>0</v>
      </c>
      <c r="R62" s="194" t="s">
        <v>7</v>
      </c>
      <c r="S62" s="194" t="s">
        <v>7</v>
      </c>
      <c r="T62" s="194" t="s">
        <v>7</v>
      </c>
      <c r="U62" s="194" t="s">
        <v>7</v>
      </c>
      <c r="V62" s="194" t="s">
        <v>7</v>
      </c>
      <c r="W62" s="194" t="s">
        <v>7</v>
      </c>
      <c r="X62" s="194" t="s">
        <v>7</v>
      </c>
      <c r="Y62" s="194" t="s">
        <v>7</v>
      </c>
      <c r="Z62" s="194" t="s">
        <v>7</v>
      </c>
      <c r="AA62" s="194" t="s">
        <v>7</v>
      </c>
      <c r="AB62" s="108"/>
      <c r="AC62" s="194" t="s">
        <v>7</v>
      </c>
      <c r="AD62" s="195" t="s">
        <v>7</v>
      </c>
      <c r="AE62" s="194" t="s">
        <v>7</v>
      </c>
      <c r="AF62" s="195" t="s">
        <v>7</v>
      </c>
      <c r="AG62" s="194" t="s">
        <v>7</v>
      </c>
      <c r="AH62" s="195" t="s">
        <v>7</v>
      </c>
      <c r="AI62" s="194" t="s">
        <v>7</v>
      </c>
      <c r="AJ62" s="195" t="s">
        <v>7</v>
      </c>
      <c r="AK62" s="108"/>
      <c r="AL62" s="195" t="s">
        <v>7</v>
      </c>
      <c r="AM62" s="195" t="s">
        <v>7</v>
      </c>
      <c r="AN62" s="195" t="s">
        <v>7</v>
      </c>
      <c r="AO62" s="195" t="s">
        <v>7</v>
      </c>
      <c r="AP62" s="194" t="s">
        <v>7</v>
      </c>
      <c r="AQ62" s="108"/>
      <c r="AZ62" s="1"/>
    </row>
    <row r="63" spans="1:54" x14ac:dyDescent="0.2">
      <c r="A63" s="2"/>
      <c r="B63" s="2"/>
    </row>
    <row r="64" spans="1:54" x14ac:dyDescent="0.2">
      <c r="A64" s="2"/>
      <c r="B64" s="230" t="s">
        <v>16</v>
      </c>
      <c r="C64" s="172" t="s">
        <v>157</v>
      </c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4"/>
      <c r="P64" s="163"/>
      <c r="Q64" s="184"/>
      <c r="R64" s="172" t="s">
        <v>195</v>
      </c>
      <c r="S64" s="173"/>
      <c r="T64" s="173"/>
      <c r="U64" s="173"/>
      <c r="V64" s="173"/>
      <c r="W64" s="173"/>
      <c r="X64" s="173"/>
      <c r="Y64" s="174"/>
      <c r="Z64" s="173"/>
      <c r="AA64" s="173"/>
      <c r="AB64" s="173"/>
      <c r="AC64" s="202" t="s">
        <v>196</v>
      </c>
      <c r="AD64" s="203"/>
      <c r="AE64" s="203"/>
      <c r="AF64" s="203"/>
      <c r="AG64" s="203"/>
      <c r="AH64" s="203"/>
      <c r="AI64" s="203"/>
      <c r="AJ64" s="204"/>
      <c r="AK64" s="162"/>
      <c r="AL64" s="202" t="s">
        <v>197</v>
      </c>
      <c r="AM64" s="203"/>
      <c r="AN64" s="203"/>
      <c r="AO64" s="203"/>
      <c r="AP64" s="204"/>
      <c r="AQ64" s="162"/>
    </row>
    <row r="65" spans="1:59" s="16" customFormat="1" ht="18" x14ac:dyDescent="0.2">
      <c r="A65" s="12"/>
      <c r="B65" s="231"/>
      <c r="C65" s="65" t="s">
        <v>88</v>
      </c>
      <c r="D65" s="65" t="s">
        <v>130</v>
      </c>
      <c r="E65" s="65">
        <v>2</v>
      </c>
      <c r="F65" s="65" t="s">
        <v>89</v>
      </c>
      <c r="G65" s="65" t="s">
        <v>90</v>
      </c>
      <c r="H65" s="65" t="s">
        <v>91</v>
      </c>
      <c r="I65" s="65" t="s">
        <v>92</v>
      </c>
      <c r="J65" s="65" t="s">
        <v>93</v>
      </c>
      <c r="K65" s="65" t="s">
        <v>136</v>
      </c>
      <c r="L65" s="65" t="s">
        <v>186</v>
      </c>
      <c r="M65" s="103" t="s">
        <v>80</v>
      </c>
      <c r="N65" s="103" t="s">
        <v>81</v>
      </c>
      <c r="O65" s="65">
        <v>6</v>
      </c>
      <c r="P65" s="164"/>
      <c r="Q65" s="184"/>
      <c r="R65" s="65" t="s">
        <v>94</v>
      </c>
      <c r="S65" s="65" t="s">
        <v>95</v>
      </c>
      <c r="T65" s="65" t="s">
        <v>187</v>
      </c>
      <c r="U65" s="65" t="s">
        <v>188</v>
      </c>
      <c r="V65" s="65" t="s">
        <v>189</v>
      </c>
      <c r="W65" s="65">
        <v>8</v>
      </c>
      <c r="X65" s="65" t="s">
        <v>105</v>
      </c>
      <c r="Y65" s="65" t="s">
        <v>106</v>
      </c>
      <c r="Z65" s="65" t="s">
        <v>107</v>
      </c>
      <c r="AA65" s="65" t="s">
        <v>108</v>
      </c>
      <c r="AB65" s="162"/>
      <c r="AC65" s="65" t="s">
        <v>109</v>
      </c>
      <c r="AD65" s="65" t="s">
        <v>110</v>
      </c>
      <c r="AE65" s="65" t="s">
        <v>190</v>
      </c>
      <c r="AF65" s="65">
        <v>12</v>
      </c>
      <c r="AG65" s="65" t="s">
        <v>111</v>
      </c>
      <c r="AH65" s="65" t="s">
        <v>112</v>
      </c>
      <c r="AI65" s="65" t="s">
        <v>118</v>
      </c>
      <c r="AJ65" s="65" t="s">
        <v>119</v>
      </c>
      <c r="AK65" s="162"/>
      <c r="AL65" s="103" t="s">
        <v>158</v>
      </c>
      <c r="AM65" s="103" t="s">
        <v>191</v>
      </c>
      <c r="AN65" s="103" t="s">
        <v>192</v>
      </c>
      <c r="AO65" s="103" t="s">
        <v>193</v>
      </c>
      <c r="AP65" s="103" t="s">
        <v>194</v>
      </c>
      <c r="AQ65" s="162"/>
      <c r="AT65"/>
      <c r="AU65"/>
      <c r="AV65"/>
      <c r="AW65"/>
      <c r="AX65"/>
      <c r="AY65"/>
      <c r="AZ65"/>
      <c r="BA65"/>
      <c r="BB65"/>
      <c r="BD65"/>
      <c r="BE65"/>
      <c r="BF65"/>
      <c r="BG65"/>
    </row>
    <row r="66" spans="1:59" x14ac:dyDescent="0.2">
      <c r="A66" s="2"/>
      <c r="B66" s="14" t="s">
        <v>21</v>
      </c>
      <c r="C66" s="94">
        <f>COUNTIF(C$18:C$62,"נכון")</f>
        <v>0</v>
      </c>
      <c r="D66" s="17">
        <f>COUNTIF(D$18:D$62,"1")</f>
        <v>0</v>
      </c>
      <c r="E66" s="94">
        <f>COUNTIF(E18:E62,"נכון")</f>
        <v>0</v>
      </c>
      <c r="F66" s="94">
        <f>COUNTIF(F$18:F$62,"צוינו 3 מרכיבים")</f>
        <v>0</v>
      </c>
      <c r="G66" s="94">
        <f>COUNTIF(G$18:G$62,"נכון")</f>
        <v>0</v>
      </c>
      <c r="H66" s="94">
        <f>COUNTIF(H$18:H$62,"נכון")</f>
        <v>0</v>
      </c>
      <c r="I66" s="17">
        <f>COUNTIF(I$18:I$62,"1")</f>
        <v>0</v>
      </c>
      <c r="J66" s="94">
        <f>COUNTIF(J$18:J$62,"2 תשובות נכונות")</f>
        <v>0</v>
      </c>
      <c r="K66" s="17">
        <f>COUNTIF(K18:K62,"1")</f>
        <v>0</v>
      </c>
      <c r="L66" s="104">
        <f>COUNTIF(L$18:L$62,"נכון")</f>
        <v>0</v>
      </c>
      <c r="M66" s="104">
        <f>COUNTIF(M$18:M$62,"נכון")</f>
        <v>0</v>
      </c>
      <c r="N66" s="105">
        <f>COUNTIF(N$18:N$62,"1")</f>
        <v>0</v>
      </c>
      <c r="O66" s="104">
        <f>COUNTIF(O18:O62,"נכון")</f>
        <v>0</v>
      </c>
      <c r="P66" s="164"/>
      <c r="Q66" s="184"/>
      <c r="R66" s="17">
        <f>COUNTIF(R18:R62,"1")</f>
        <v>0</v>
      </c>
      <c r="S66" s="17">
        <f>COUNTIF(S18:S62,"1")</f>
        <v>0</v>
      </c>
      <c r="T66" s="94">
        <f>COUNTIF(T$18:T$62,"נכון")</f>
        <v>0</v>
      </c>
      <c r="U66" s="94">
        <f>COUNTIF(U$18:U$62,"נכון")</f>
        <v>0</v>
      </c>
      <c r="V66" s="94">
        <f>COUNTIF(V$18:V$62,"נכון")</f>
        <v>0</v>
      </c>
      <c r="W66" s="17">
        <f>COUNTIF(W18:W62,"א")</f>
        <v>0</v>
      </c>
      <c r="X66" s="94">
        <f>COUNTIF(X$18:X$62,"נכון")</f>
        <v>0</v>
      </c>
      <c r="Y66" s="17">
        <f>COUNTIF(Y18:Y62,"קטנה מ-")</f>
        <v>0</v>
      </c>
      <c r="Z66" s="17">
        <f>COUNTIF(Z$18:Z$62,"1")</f>
        <v>0</v>
      </c>
      <c r="AA66" s="94">
        <f>COUNTIF(AA$18:AA$62,"2 מסקנות נכונות")</f>
        <v>0</v>
      </c>
      <c r="AB66" s="162"/>
      <c r="AC66" s="94">
        <f>COUNTIF(AC18:AC62,"נכון")</f>
        <v>0</v>
      </c>
      <c r="AD66" s="94">
        <f>COUNTIF(AD$18:AD$62,"4 תשובות נכונות")</f>
        <v>0</v>
      </c>
      <c r="AE66" s="94">
        <f>COUNTIF(AE$18:AE$62,"צוינו 2 מרכיבים")</f>
        <v>0</v>
      </c>
      <c r="AF66" s="17">
        <f>COUNTIF(AF$18:AF$62,"א")</f>
        <v>0</v>
      </c>
      <c r="AG66" s="63">
        <f>COUNTIF(AG18:AG62,"נכון")</f>
        <v>0</v>
      </c>
      <c r="AH66" s="17">
        <f>COUNTIF(AH18:AH62,"1")</f>
        <v>0</v>
      </c>
      <c r="AI66" s="106">
        <f>COUNTIF(AI18:AI62,"צוינו 2 מרכיבים")</f>
        <v>0</v>
      </c>
      <c r="AJ66" s="106">
        <f>COUNTIF(AJ18:AJ62,"צוינו 2 מרכיבים")</f>
        <v>0</v>
      </c>
      <c r="AK66" s="162"/>
      <c r="AL66" s="105">
        <f>COUNTIF(AL$18:AL$62,"1")</f>
        <v>0</v>
      </c>
      <c r="AM66" s="104">
        <f>COUNTIF(AM$18:AM$62,"נכון")</f>
        <v>0</v>
      </c>
      <c r="AN66" s="104">
        <f>COUNTIF(AN$18:AN$62,"2 השלמות נכונות")</f>
        <v>0</v>
      </c>
      <c r="AO66" s="104">
        <f>COUNTIF(AO18:AO62,"5 תשובות נכונות")</f>
        <v>0</v>
      </c>
      <c r="AP66" s="104">
        <f>COUNTIF(AP$18:AP$62,"נכון")</f>
        <v>0</v>
      </c>
      <c r="AQ66" s="162"/>
      <c r="AT66" s="16"/>
      <c r="AU66" s="16"/>
      <c r="AV66" s="16"/>
      <c r="AW66" s="16"/>
      <c r="AX66" s="16"/>
      <c r="BA66" s="16"/>
      <c r="BB66" s="1"/>
      <c r="BD66" s="16"/>
      <c r="BE66" s="16"/>
      <c r="BF66" s="16"/>
      <c r="BG66" s="16"/>
    </row>
    <row r="67" spans="1:59" x14ac:dyDescent="0.2">
      <c r="A67" s="2"/>
      <c r="B67" s="14" t="s">
        <v>22</v>
      </c>
      <c r="C67" s="17">
        <f>COUNTIF(C$18:C$62,"שגוי")</f>
        <v>0</v>
      </c>
      <c r="D67" s="94">
        <f>COUNTIF(D$18:D$62,"2")</f>
        <v>0</v>
      </c>
      <c r="E67" s="17">
        <f>COUNTIF(E$18:E$62,"שגוי")</f>
        <v>0</v>
      </c>
      <c r="F67" s="17">
        <f>COUNTIF(F$18:F$62,"צוינו 2 מרכיבים")</f>
        <v>0</v>
      </c>
      <c r="G67" s="17">
        <f>COUNTIF(G$18:G$62,"חלקי")</f>
        <v>0</v>
      </c>
      <c r="H67" s="17">
        <f>COUNTIF(H$18:H$62,"חלקי")</f>
        <v>0</v>
      </c>
      <c r="I67" s="17">
        <f>COUNTIF(I$18:I$62,"2")</f>
        <v>0</v>
      </c>
      <c r="J67" s="17">
        <f>COUNTIF(J$18:J$62,"תשובה נכונה 1")</f>
        <v>0</v>
      </c>
      <c r="K67" s="17">
        <f>COUNTIF(K18:K62,"2")</f>
        <v>0</v>
      </c>
      <c r="L67" s="105">
        <f>COUNTIF(L$18:L$62,"חלקי")</f>
        <v>0</v>
      </c>
      <c r="M67" s="105">
        <f>COUNTIF(M$18:M$62,"שגוי")</f>
        <v>0</v>
      </c>
      <c r="N67" s="105">
        <f>COUNTIF(N$18:N$62,"2")</f>
        <v>0</v>
      </c>
      <c r="O67" s="17">
        <f>COUNTIF(O18:O62,"חלקי")</f>
        <v>0</v>
      </c>
      <c r="P67" s="164"/>
      <c r="Q67" s="184"/>
      <c r="R67" s="17">
        <f>COUNTIF(R18:R62,"2")</f>
        <v>0</v>
      </c>
      <c r="S67" s="94">
        <f>COUNTIF(S18:S62,"2")</f>
        <v>0</v>
      </c>
      <c r="T67" s="17">
        <f t="shared" ref="T67:V67" si="0">COUNTIF(T$18:T$62,"שגוי")</f>
        <v>0</v>
      </c>
      <c r="U67" s="17">
        <f t="shared" si="0"/>
        <v>0</v>
      </c>
      <c r="V67" s="17">
        <f t="shared" si="0"/>
        <v>0</v>
      </c>
      <c r="W67" s="17">
        <f>COUNTIF(W18:W62,"ב")</f>
        <v>0</v>
      </c>
      <c r="X67" s="17">
        <f>COUNTIF(X$18:X$62,"שגוי")</f>
        <v>0</v>
      </c>
      <c r="Y67" s="17">
        <f>COUNTIF(Y18:Y62,"שווה ל-")</f>
        <v>0</v>
      </c>
      <c r="Z67" s="17">
        <f>COUNTIF(Z$18:Z$62,"2")</f>
        <v>0</v>
      </c>
      <c r="AA67" s="17">
        <f>COUNTIF(AA$18:AA$62,"מסקנה נכונה 1")</f>
        <v>0</v>
      </c>
      <c r="AB67" s="162"/>
      <c r="AC67" s="17">
        <f>COUNTIF(AC18:AC62,"חלקי")</f>
        <v>0</v>
      </c>
      <c r="AD67" s="17">
        <f>COUNTIF(AD$18:AD$62,"3 תשובות נכונות")</f>
        <v>0</v>
      </c>
      <c r="AE67" s="17">
        <f>COUNTIF(AE$18:AE$62,"צוין מרכיב 1")</f>
        <v>0</v>
      </c>
      <c r="AF67" s="94">
        <f>COUNTIF(AF$18:AF$62,"ב")</f>
        <v>0</v>
      </c>
      <c r="AG67" s="17">
        <f>COUNTIF(AG18:AG62,"רק ציון נתונים נכונים")</f>
        <v>0</v>
      </c>
      <c r="AH67" s="17">
        <f>COUNTIF(AH18:AH62,"2")</f>
        <v>0</v>
      </c>
      <c r="AI67" s="17">
        <f>COUNTIF(AI18:AI62,"צוין מרכיב 1")</f>
        <v>0</v>
      </c>
      <c r="AJ67" s="17">
        <f>COUNTIF(AJ18:AJ62,"צוין מרכיב 1")</f>
        <v>0</v>
      </c>
      <c r="AK67" s="162"/>
      <c r="AL67" s="106">
        <f>COUNTIF(AL$18:AL$62,"2")</f>
        <v>0</v>
      </c>
      <c r="AM67" s="105">
        <f>COUNTIF(AM$18:AM$62,"חלקי - 3 נקודות")</f>
        <v>0</v>
      </c>
      <c r="AN67" s="105">
        <f>COUNTIF(AN$18:AN$62,"השלמה נכונה אחת")</f>
        <v>0</v>
      </c>
      <c r="AO67" s="105">
        <f>COUNTIF(AO18:AO62,"4 תשובות נכונות")</f>
        <v>0</v>
      </c>
      <c r="AP67" s="105">
        <f>COUNTIF(AP$18:AP$62,"שגוי")</f>
        <v>0</v>
      </c>
      <c r="AQ67" s="162"/>
      <c r="AX67" s="16"/>
      <c r="AY67" s="16"/>
      <c r="AZ67" s="16"/>
    </row>
    <row r="68" spans="1:59" x14ac:dyDescent="0.2">
      <c r="A68" s="2"/>
      <c r="B68" s="14" t="s">
        <v>23</v>
      </c>
      <c r="C68" s="17">
        <f>COUNTIF(C$18:C$62,"אין תשובה")</f>
        <v>1</v>
      </c>
      <c r="D68" s="17">
        <f>COUNTIF(D$18:D$62,"3")</f>
        <v>0</v>
      </c>
      <c r="E68" s="17">
        <f>COUNTIF(E$19:E$63,"אין תשובה")</f>
        <v>1</v>
      </c>
      <c r="F68" s="17">
        <f>COUNTIF(F$18:F$62,"צוין מרכיב 1")</f>
        <v>0</v>
      </c>
      <c r="G68" s="17">
        <f>COUNTIF(G$18:G$62,"שגוי")</f>
        <v>0</v>
      </c>
      <c r="H68" s="17">
        <f>COUNTIF(H$18:H$62,"שגוי")</f>
        <v>0</v>
      </c>
      <c r="I68" s="94">
        <f>COUNTIF(I$18:I$62,"3")</f>
        <v>0</v>
      </c>
      <c r="J68" s="17">
        <f>COUNTIF(J$18:J$62,"תשובה שגויה")</f>
        <v>0</v>
      </c>
      <c r="K68" s="17">
        <f>COUNTIF(K18:K62,"3")</f>
        <v>0</v>
      </c>
      <c r="L68" s="105">
        <f>COUNTIF(L$18:L$62,"שגוי")</f>
        <v>0</v>
      </c>
      <c r="M68" s="105">
        <f>COUNTIF(M$18:M$62,"אין תשובה")</f>
        <v>1</v>
      </c>
      <c r="N68" s="106">
        <f>COUNTIF(N$18:N$62,"3")</f>
        <v>0</v>
      </c>
      <c r="O68" s="17">
        <f>COUNTIF(O$18:O$62,"שגוי")</f>
        <v>0</v>
      </c>
      <c r="P68" s="164"/>
      <c r="Q68" s="184"/>
      <c r="R68" s="17">
        <f>COUNTIF(R18:R62,"3")</f>
        <v>0</v>
      </c>
      <c r="S68" s="17">
        <f>COUNTIF(S18:S62,"3")</f>
        <v>0</v>
      </c>
      <c r="T68" s="17">
        <f t="shared" ref="T68:V68" si="1">COUNTIF(T$18:T$62,"אין תשובה")</f>
        <v>1</v>
      </c>
      <c r="U68" s="17">
        <f t="shared" si="1"/>
        <v>1</v>
      </c>
      <c r="V68" s="17">
        <f t="shared" si="1"/>
        <v>1</v>
      </c>
      <c r="W68" s="17">
        <f>COUNTIF(W18:W62,"ג")</f>
        <v>0</v>
      </c>
      <c r="X68" s="17">
        <f>COUNTIF(X18:X62,"אין תשובה")</f>
        <v>1</v>
      </c>
      <c r="Y68" s="94">
        <f>COUNTIF(Y18:Y62,"גדולה מ-")</f>
        <v>0</v>
      </c>
      <c r="Z68" s="94">
        <f>COUNTIF(Z$18:Z$62,"3")</f>
        <v>0</v>
      </c>
      <c r="AA68" s="17">
        <f>COUNTIF(AA$18:AA$62,"תשובה שגויה")</f>
        <v>0</v>
      </c>
      <c r="AB68" s="162"/>
      <c r="AC68" s="17">
        <f>COUNTIF(AC18:AC62,"שגוי")</f>
        <v>0</v>
      </c>
      <c r="AD68" s="17">
        <f>COUNTIF(AD$18:AD$62,"2 תשובות נכונות")</f>
        <v>0</v>
      </c>
      <c r="AE68" s="17">
        <f>COUNTIF(AE$18:AE$62,"תשובה שגויה")</f>
        <v>0</v>
      </c>
      <c r="AF68" s="17">
        <f>COUNTIF(AF18:AF62,"ג")</f>
        <v>0</v>
      </c>
      <c r="AG68" s="17">
        <f>COUNTIF(AG$18:AG$62,"רק הסבר ביולוגי נכון")</f>
        <v>0</v>
      </c>
      <c r="AH68" s="94">
        <f>COUNTIF(AH18:AH62,"3")</f>
        <v>0</v>
      </c>
      <c r="AI68" s="17">
        <f>COUNTIF(AI18:AI62,"תשובה שגויה")</f>
        <v>0</v>
      </c>
      <c r="AJ68" s="17">
        <f>COUNTIF(AJ18:AJ62,"תשובה שגויה")</f>
        <v>0</v>
      </c>
      <c r="AK68" s="162"/>
      <c r="AL68" s="105">
        <f>COUNTIF(AL$18:AL$62,"3")</f>
        <v>0</v>
      </c>
      <c r="AM68" s="105">
        <f>COUNTIF(AM$18:AM$62,"חלקי - 2 נקודות")</f>
        <v>0</v>
      </c>
      <c r="AN68" s="105">
        <f>COUNTIF(AN$18:AN$62,"שגוי")</f>
        <v>0</v>
      </c>
      <c r="AO68" s="105">
        <f>COUNTIF(AO$18:AO$62,"3 תשובות נכונות")</f>
        <v>0</v>
      </c>
      <c r="AP68" s="105">
        <f t="shared" ref="AP68" si="2">COUNTIF(AP$18:AP$62,"אין תשובה")</f>
        <v>1</v>
      </c>
      <c r="AQ68" s="162"/>
    </row>
    <row r="69" spans="1:59" x14ac:dyDescent="0.2">
      <c r="A69" s="2"/>
      <c r="B69" s="14" t="s">
        <v>24</v>
      </c>
      <c r="C69" s="2"/>
      <c r="D69" s="17">
        <f>COUNTIF(D$18:D$62,"4")</f>
        <v>0</v>
      </c>
      <c r="E69" s="2"/>
      <c r="F69" s="17">
        <f>COUNTIF(F$18:F$62,"שגוי")</f>
        <v>0</v>
      </c>
      <c r="G69" s="17">
        <f>COUNTIF(G$18:G$62,"אין תשובה")</f>
        <v>1</v>
      </c>
      <c r="H69" s="17">
        <f>COUNTIF(H$18:H$62,"אין תשובה")</f>
        <v>1</v>
      </c>
      <c r="I69" s="17">
        <f>COUNTIF(I$18:I$62,"4")</f>
        <v>0</v>
      </c>
      <c r="J69" s="17">
        <f>COUNTIF(J$18:J$62,"אין תשובה")</f>
        <v>1</v>
      </c>
      <c r="K69" s="94">
        <f>COUNTIF(K18:K62,"4")</f>
        <v>0</v>
      </c>
      <c r="L69" s="105">
        <f>COUNTIF(L$18:L$62,"אין תשובה")</f>
        <v>1</v>
      </c>
      <c r="M69" s="2"/>
      <c r="N69" s="105">
        <f>COUNTIF(N$18:N$62,"4")</f>
        <v>0</v>
      </c>
      <c r="O69" s="17">
        <f>COUNTIF(O$18:O$62,"אין תשובה")</f>
        <v>1</v>
      </c>
      <c r="P69" s="164"/>
      <c r="Q69" s="184"/>
      <c r="R69" s="94">
        <f>COUNTIF(R18:R62,"4")</f>
        <v>0</v>
      </c>
      <c r="S69" s="17">
        <f>COUNTIF(S18:S62,"4")</f>
        <v>0</v>
      </c>
      <c r="T69" s="2"/>
      <c r="U69" s="2"/>
      <c r="V69" s="2"/>
      <c r="W69" s="94">
        <f>COUNTIF(W18:W62,"ד")</f>
        <v>0</v>
      </c>
      <c r="X69" s="2"/>
      <c r="Y69" s="17">
        <f>COUNTIF(Y18:Y62,"אין תשובה")</f>
        <v>1</v>
      </c>
      <c r="Z69" s="17">
        <f>COUNTIF(Z$18:Z$62,"4")</f>
        <v>0</v>
      </c>
      <c r="AA69" s="17">
        <f t="shared" ref="AA69" si="3">COUNTIF(AA$18:AA$62,"אין תשובה")</f>
        <v>1</v>
      </c>
      <c r="AB69" s="162"/>
      <c r="AC69" s="17">
        <f>COUNTIF(AC18:AC62,"אין תשובה")</f>
        <v>1</v>
      </c>
      <c r="AD69" s="17">
        <f>COUNTIF(AD18:AD62,"תשובה נכונה 1")</f>
        <v>0</v>
      </c>
      <c r="AE69" s="17">
        <f>COUNTIF(AE$18:AE$62,"אין תשובה")</f>
        <v>1</v>
      </c>
      <c r="AF69" s="17">
        <f>COUNTIF(AF18:AF62,"ד")</f>
        <v>0</v>
      </c>
      <c r="AG69" s="17">
        <f>COUNTIF(AG$18:AG$62,"תשובה שגויה")</f>
        <v>0</v>
      </c>
      <c r="AH69" s="17">
        <f>COUNTIF(AH$18:AH$62,"4")</f>
        <v>0</v>
      </c>
      <c r="AI69" s="17">
        <f>COUNTIF(AI18:AI62,"אין תשובה")</f>
        <v>1</v>
      </c>
      <c r="AJ69" s="17">
        <f>COUNTIF(AJ18:AJ62,"אין תשובה")</f>
        <v>1</v>
      </c>
      <c r="AK69" s="162"/>
      <c r="AL69" s="105">
        <f>COUNTIF(AL$18:AL$62,"4")</f>
        <v>0</v>
      </c>
      <c r="AM69" s="105">
        <f>COUNTIF(AM$18:AM$62,"חלקי - נקודה 1")</f>
        <v>0</v>
      </c>
      <c r="AN69" s="105">
        <f>COUNTIF(AN$18:AN$62,"אין תשובה")</f>
        <v>1</v>
      </c>
      <c r="AO69" s="105">
        <f>COUNTIF(AO$18:AO$62,"2 תשובות נכונות")</f>
        <v>0</v>
      </c>
      <c r="AP69" s="2"/>
      <c r="AQ69" s="162"/>
      <c r="AX69" s="1"/>
      <c r="BB69" s="16"/>
    </row>
    <row r="70" spans="1:59" x14ac:dyDescent="0.2">
      <c r="A70" s="2"/>
      <c r="B70" s="14" t="s">
        <v>26</v>
      </c>
      <c r="C70" s="2"/>
      <c r="D70" s="17">
        <f>COUNTIF(D$18:D$62,"אין תשובה")</f>
        <v>1</v>
      </c>
      <c r="E70" s="2"/>
      <c r="F70" s="17">
        <f>COUNTIF(F$18:F$62,"אין תשובה")</f>
        <v>1</v>
      </c>
      <c r="G70" s="2"/>
      <c r="H70" s="2"/>
      <c r="I70" s="17">
        <f>COUNTIF(I$18:I$62,"אין תשובה")</f>
        <v>1</v>
      </c>
      <c r="J70" s="2"/>
      <c r="K70" s="17">
        <f>COUNTIF(K18:K62,"אין תשובה")</f>
        <v>1</v>
      </c>
      <c r="L70" s="2"/>
      <c r="M70" s="2"/>
      <c r="N70" s="105">
        <f>COUNTIF(N$18:N$62,"אין תשובה")</f>
        <v>1</v>
      </c>
      <c r="O70" s="2"/>
      <c r="P70" s="164"/>
      <c r="Q70" s="184"/>
      <c r="R70" s="17">
        <f>COUNTIF(R18:R62,"אין תשובה")</f>
        <v>1</v>
      </c>
      <c r="S70" s="17">
        <f>COUNTIF(S18:S62,"אין תשובה")</f>
        <v>1</v>
      </c>
      <c r="T70" s="2"/>
      <c r="U70" s="2"/>
      <c r="V70" s="2"/>
      <c r="W70" s="17">
        <f>COUNTIF(W18:W62,"אין תשובה")</f>
        <v>1</v>
      </c>
      <c r="X70" s="2"/>
      <c r="Y70" s="2"/>
      <c r="Z70" s="17">
        <f>COUNTIF(Z$18:Z$62,"אין תשובה")</f>
        <v>1</v>
      </c>
      <c r="AA70" s="2"/>
      <c r="AB70" s="162"/>
      <c r="AC70" s="2"/>
      <c r="AD70" s="17">
        <f>COUNTIF(AD$18:AD$62,"תשובה שגויה")</f>
        <v>0</v>
      </c>
      <c r="AE70" s="2"/>
      <c r="AF70" s="17">
        <f>COUNTIF(AF18:AF62,"אין תשובה")</f>
        <v>1</v>
      </c>
      <c r="AG70" s="17">
        <f>COUNTIF(AG$18:AG$62,"אין תשובה")</f>
        <v>1</v>
      </c>
      <c r="AH70" s="17">
        <f>COUNTIF(AH$18:AH$62,"אין תשובה")</f>
        <v>1</v>
      </c>
      <c r="AI70" s="2"/>
      <c r="AJ70" s="2"/>
      <c r="AK70" s="162"/>
      <c r="AL70" s="17">
        <f>COUNTIF(AL18:AL62,"אין תשובה")</f>
        <v>1</v>
      </c>
      <c r="AM70" s="105">
        <f t="shared" ref="AM70" si="4">COUNTIF(AM$18:AM$62,"שגוי")</f>
        <v>0</v>
      </c>
      <c r="AN70" s="2"/>
      <c r="AO70" s="105">
        <f>COUNTIF(AO$18:AO$62,"תשובה נכונה 1")</f>
        <v>0</v>
      </c>
      <c r="AP70" s="2"/>
      <c r="AQ70" s="162"/>
    </row>
    <row r="71" spans="1:59" x14ac:dyDescent="0.2">
      <c r="A71" s="2"/>
      <c r="B71" s="14" t="s">
        <v>27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64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162"/>
      <c r="AC71" s="2"/>
      <c r="AD71" s="17">
        <f>COUNTIF(AD$18:AD$62,"אין תשובה")</f>
        <v>1</v>
      </c>
      <c r="AE71" s="2"/>
      <c r="AF71" s="2"/>
      <c r="AG71" s="2"/>
      <c r="AH71" s="2"/>
      <c r="AI71" s="2"/>
      <c r="AJ71" s="2"/>
      <c r="AK71" s="162"/>
      <c r="AL71" s="2"/>
      <c r="AM71" s="105">
        <f t="shared" ref="AM71" si="5">COUNTIF(AM$18:AM$62,"אין תשובה")</f>
        <v>1</v>
      </c>
      <c r="AN71" s="2"/>
      <c r="AO71" s="105">
        <f t="shared" ref="AO71" si="6">COUNTIF(AO$18:AO$62,"שגוי")</f>
        <v>0</v>
      </c>
      <c r="AP71" s="2"/>
      <c r="AQ71" s="162"/>
    </row>
    <row r="72" spans="1:59" x14ac:dyDescent="0.2">
      <c r="A72" s="2"/>
      <c r="B72" s="14" t="s">
        <v>28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64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162"/>
      <c r="AC72" s="2"/>
      <c r="AD72" s="2"/>
      <c r="AE72" s="2"/>
      <c r="AF72" s="2"/>
      <c r="AG72" s="2"/>
      <c r="AH72" s="2"/>
      <c r="AI72" s="2"/>
      <c r="AJ72" s="2"/>
      <c r="AK72" s="162"/>
      <c r="AL72" s="2"/>
      <c r="AM72" s="2"/>
      <c r="AN72" s="2"/>
      <c r="AO72" s="105">
        <f t="shared" ref="AO72" si="7">COUNTIF(AO$18:AO$62,"אין תשובה")</f>
        <v>1</v>
      </c>
      <c r="AP72" s="2"/>
      <c r="AQ72" s="162"/>
    </row>
    <row r="73" spans="1:59" x14ac:dyDescent="0.2">
      <c r="A73" s="2"/>
      <c r="B73" s="14" t="s">
        <v>29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64"/>
      <c r="Q73" s="24"/>
      <c r="R73" s="2"/>
      <c r="S73" s="2"/>
      <c r="T73" s="2"/>
      <c r="U73" s="2"/>
      <c r="V73" s="2"/>
      <c r="W73" s="2"/>
      <c r="X73" s="2"/>
      <c r="Y73" s="2"/>
      <c r="Z73" s="2"/>
      <c r="AA73" s="2"/>
      <c r="AB73" s="162"/>
      <c r="AC73" s="2"/>
      <c r="AD73" s="2"/>
      <c r="AE73" s="2"/>
      <c r="AF73" s="2"/>
      <c r="AG73" s="2"/>
      <c r="AH73" s="2"/>
      <c r="AI73" s="2"/>
      <c r="AJ73" s="2"/>
      <c r="AK73" s="162"/>
      <c r="AL73" s="2"/>
      <c r="AM73" s="2"/>
      <c r="AN73" s="2"/>
      <c r="AO73" s="2"/>
      <c r="AP73" s="2"/>
      <c r="AQ73" s="162"/>
      <c r="AR73" s="22"/>
    </row>
    <row r="74" spans="1:59" x14ac:dyDescent="0.2">
      <c r="A74" s="2"/>
      <c r="B74" s="54" t="s">
        <v>20</v>
      </c>
      <c r="C74" s="55">
        <f>SUM(E66:E73)</f>
        <v>1</v>
      </c>
      <c r="D74" s="55">
        <f>SUM(F66:F73)</f>
        <v>1</v>
      </c>
      <c r="E74" s="55">
        <f>SUM(E66:E73)</f>
        <v>1</v>
      </c>
      <c r="F74" s="55">
        <f t="shared" ref="F74:O74" si="8">SUM(F66:F73)</f>
        <v>1</v>
      </c>
      <c r="G74" s="55">
        <f t="shared" si="8"/>
        <v>1</v>
      </c>
      <c r="H74" s="55">
        <f t="shared" si="8"/>
        <v>1</v>
      </c>
      <c r="I74" s="55">
        <f t="shared" si="8"/>
        <v>1</v>
      </c>
      <c r="J74" s="55">
        <f t="shared" si="8"/>
        <v>1</v>
      </c>
      <c r="K74" s="55">
        <f t="shared" si="8"/>
        <v>1</v>
      </c>
      <c r="L74" s="55">
        <f t="shared" si="8"/>
        <v>1</v>
      </c>
      <c r="M74" s="55">
        <f t="shared" si="8"/>
        <v>1</v>
      </c>
      <c r="N74" s="55">
        <f t="shared" si="8"/>
        <v>1</v>
      </c>
      <c r="O74" s="55">
        <f t="shared" si="8"/>
        <v>1</v>
      </c>
      <c r="P74" s="166"/>
      <c r="Q74" s="24"/>
      <c r="R74" s="55">
        <f>SUM(R66:R73)</f>
        <v>1</v>
      </c>
      <c r="S74" s="55">
        <f t="shared" ref="S74:AP74" si="9">SUM(S66:S73)</f>
        <v>1</v>
      </c>
      <c r="T74" s="55">
        <f t="shared" si="9"/>
        <v>1</v>
      </c>
      <c r="U74" s="55">
        <f t="shared" si="9"/>
        <v>1</v>
      </c>
      <c r="V74" s="55">
        <f t="shared" si="9"/>
        <v>1</v>
      </c>
      <c r="W74" s="55">
        <f t="shared" si="9"/>
        <v>1</v>
      </c>
      <c r="X74" s="55">
        <f t="shared" si="9"/>
        <v>1</v>
      </c>
      <c r="Y74" s="55">
        <f t="shared" si="9"/>
        <v>1</v>
      </c>
      <c r="Z74" s="55">
        <f t="shared" si="9"/>
        <v>1</v>
      </c>
      <c r="AA74" s="55">
        <f t="shared" si="9"/>
        <v>1</v>
      </c>
      <c r="AB74" s="162"/>
      <c r="AC74" s="55">
        <f t="shared" si="9"/>
        <v>1</v>
      </c>
      <c r="AD74" s="55">
        <f t="shared" si="9"/>
        <v>1</v>
      </c>
      <c r="AE74" s="55">
        <f t="shared" si="9"/>
        <v>1</v>
      </c>
      <c r="AF74" s="55">
        <f t="shared" si="9"/>
        <v>1</v>
      </c>
      <c r="AG74" s="55">
        <f t="shared" si="9"/>
        <v>1</v>
      </c>
      <c r="AH74" s="55">
        <f t="shared" si="9"/>
        <v>1</v>
      </c>
      <c r="AI74" s="55">
        <f t="shared" si="9"/>
        <v>1</v>
      </c>
      <c r="AJ74" s="55">
        <f t="shared" si="9"/>
        <v>1</v>
      </c>
      <c r="AK74" s="162"/>
      <c r="AL74" s="55">
        <f t="shared" si="9"/>
        <v>1</v>
      </c>
      <c r="AM74" s="55">
        <f>SUM(AM66:AM73)</f>
        <v>1</v>
      </c>
      <c r="AN74" s="55">
        <f>SUM(AN66:AN73)</f>
        <v>1</v>
      </c>
      <c r="AO74" s="55">
        <f t="shared" si="9"/>
        <v>1</v>
      </c>
      <c r="AP74" s="55">
        <f t="shared" si="9"/>
        <v>1</v>
      </c>
      <c r="AQ74" s="162"/>
      <c r="AR74" s="22"/>
      <c r="BD74" s="1"/>
    </row>
    <row r="75" spans="1:59" s="27" customFormat="1" x14ac:dyDescent="0.2">
      <c r="A75" s="221"/>
      <c r="B75" s="21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167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/>
      <c r="AP75"/>
      <c r="AQ75"/>
      <c r="AR75"/>
      <c r="AS75"/>
      <c r="AT75"/>
      <c r="AV75"/>
      <c r="AW75"/>
      <c r="AX75"/>
      <c r="BA75" s="61"/>
      <c r="BB75"/>
      <c r="BC75"/>
      <c r="BD75"/>
    </row>
    <row r="76" spans="1:59" s="27" customFormat="1" x14ac:dyDescent="0.2">
      <c r="A76" s="221"/>
      <c r="B76" s="21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167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Q76"/>
      <c r="AS76"/>
      <c r="AV76"/>
    </row>
    <row r="77" spans="1:59" s="27" customFormat="1" x14ac:dyDescent="0.2">
      <c r="A77" s="221"/>
      <c r="B77" s="21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167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Q77"/>
      <c r="AS77"/>
    </row>
    <row r="78" spans="1:59" s="27" customFormat="1" x14ac:dyDescent="0.2">
      <c r="A78" s="221"/>
      <c r="B78" s="21"/>
      <c r="C78" s="21"/>
      <c r="D78" s="21"/>
      <c r="E78" s="21"/>
      <c r="F78" s="23"/>
      <c r="G78" s="24"/>
      <c r="H78" s="24"/>
      <c r="I78" s="24"/>
      <c r="J78" s="24"/>
      <c r="K78" s="24"/>
      <c r="L78" s="24"/>
      <c r="M78" s="24"/>
      <c r="N78" s="24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167"/>
      <c r="AF78" s="24"/>
      <c r="AG78" s="21"/>
      <c r="AH78" s="21"/>
      <c r="AI78" s="21"/>
      <c r="AJ78" s="21"/>
      <c r="AK78" s="24"/>
      <c r="AL78" s="21"/>
      <c r="AM78" s="21"/>
      <c r="AN78" s="21"/>
      <c r="AO78" s="24"/>
      <c r="AP78" s="24"/>
      <c r="AT78"/>
    </row>
    <row r="79" spans="1:59" s="27" customFormat="1" x14ac:dyDescent="0.2">
      <c r="A79" s="24"/>
      <c r="B79" s="21"/>
      <c r="C79" s="21"/>
      <c r="D79" s="21"/>
      <c r="E79" s="21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167"/>
      <c r="AF79" s="21"/>
      <c r="AG79" s="21"/>
      <c r="AH79" s="21"/>
      <c r="AI79" s="21"/>
      <c r="AJ79" s="21"/>
      <c r="AK79" s="21"/>
      <c r="AL79" s="24"/>
      <c r="AM79" s="24"/>
      <c r="AN79" s="21"/>
      <c r="AO79" s="24"/>
      <c r="AP79" s="24"/>
      <c r="AT79"/>
    </row>
    <row r="80" spans="1:59" s="27" customFormat="1" x14ac:dyDescent="0.2">
      <c r="A80" s="24"/>
      <c r="B80" s="21"/>
      <c r="C80" s="21"/>
      <c r="D80" s="21"/>
      <c r="E80" s="21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167"/>
      <c r="AF80" s="21"/>
      <c r="AG80" s="21"/>
      <c r="AH80" s="21"/>
      <c r="AI80" s="21"/>
      <c r="AJ80" s="21"/>
      <c r="AK80" s="21"/>
      <c r="AL80" s="24"/>
      <c r="AM80" s="24"/>
      <c r="AN80" s="21"/>
      <c r="AO80" s="24"/>
      <c r="AP80" s="24"/>
      <c r="AT80"/>
    </row>
    <row r="81" spans="1:57" s="27" customFormat="1" x14ac:dyDescent="0.2">
      <c r="A81" s="24"/>
      <c r="B81" s="21"/>
      <c r="C81" s="21"/>
      <c r="D81" s="21"/>
      <c r="E81" s="21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167"/>
      <c r="AF81" s="21"/>
      <c r="AG81" s="21"/>
      <c r="AH81" s="21"/>
      <c r="AI81" s="21"/>
      <c r="AJ81" s="21"/>
      <c r="AK81" s="21"/>
      <c r="AL81" s="24"/>
      <c r="AM81" s="24"/>
      <c r="AN81" s="21"/>
      <c r="AO81" s="24"/>
      <c r="AP81" s="24"/>
      <c r="AT81"/>
    </row>
    <row r="82" spans="1:57" s="27" customFormat="1" x14ac:dyDescent="0.2">
      <c r="A82" s="24"/>
      <c r="B82" s="21"/>
      <c r="C82" s="21"/>
      <c r="D82" s="21"/>
      <c r="E82" s="21"/>
      <c r="F82" s="21"/>
      <c r="G82" s="21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167"/>
      <c r="AH82" s="21"/>
      <c r="AI82" s="21"/>
      <c r="AJ82" s="21"/>
      <c r="AK82" s="21"/>
      <c r="AL82" s="21"/>
      <c r="AM82" s="21"/>
      <c r="AN82" s="24"/>
      <c r="AO82" s="24"/>
      <c r="AP82" s="24"/>
      <c r="AT82" s="1"/>
    </row>
    <row r="83" spans="1:57" s="27" customForma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167"/>
      <c r="AH83" s="24"/>
      <c r="AI83" s="24"/>
      <c r="AJ83" s="24"/>
      <c r="AK83" s="24"/>
      <c r="AL83" s="24"/>
      <c r="AM83" s="24"/>
      <c r="AN83" s="24"/>
      <c r="AO83" s="24"/>
      <c r="AP83" s="24"/>
    </row>
    <row r="84" spans="1:57" s="27" customFormat="1" ht="12.75" customHeight="1" x14ac:dyDescent="0.2">
      <c r="A84" s="24"/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  <c r="AD84" s="170"/>
      <c r="AE84" s="170"/>
      <c r="AF84" s="170"/>
      <c r="AG84" s="167"/>
      <c r="AH84" s="24"/>
      <c r="AI84" s="24"/>
      <c r="AJ84" s="24"/>
      <c r="AK84" s="24"/>
      <c r="AL84" s="24"/>
      <c r="AM84" s="24"/>
      <c r="AN84" s="24"/>
      <c r="AO84" s="24"/>
      <c r="AP84" s="24"/>
      <c r="AV84"/>
    </row>
    <row r="85" spans="1:57" s="27" customForma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167"/>
      <c r="AH85" s="24"/>
      <c r="AI85" s="24"/>
      <c r="AJ85" s="24"/>
      <c r="AK85" s="24"/>
      <c r="AL85" s="24"/>
      <c r="AM85" s="24"/>
      <c r="AN85" s="24"/>
      <c r="AO85" s="24"/>
      <c r="AP85" s="24"/>
      <c r="AV85"/>
    </row>
    <row r="86" spans="1:57" s="27" customForma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167"/>
      <c r="AH86" s="24"/>
      <c r="AI86" s="24"/>
      <c r="AJ86" s="24"/>
      <c r="AK86" s="24"/>
      <c r="AL86" s="24"/>
      <c r="AM86" s="24"/>
      <c r="AN86" s="24"/>
      <c r="AO86" s="24"/>
      <c r="AP86" s="24"/>
      <c r="AV86" s="16"/>
    </row>
    <row r="87" spans="1:57" s="27" customForma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167"/>
      <c r="AH87" s="24"/>
      <c r="AI87" s="24"/>
      <c r="AJ87" s="24"/>
      <c r="AK87" s="24"/>
      <c r="AL87" s="24"/>
      <c r="AM87" s="24"/>
      <c r="AN87" s="24"/>
      <c r="AO87" s="24"/>
      <c r="AP87" s="24"/>
      <c r="AV87"/>
    </row>
    <row r="88" spans="1:57" s="27" customForma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167"/>
      <c r="AH88" s="24"/>
      <c r="AI88" s="24"/>
      <c r="AJ88" s="24"/>
      <c r="AK88" s="24"/>
      <c r="AL88" s="24"/>
      <c r="AM88" s="24"/>
      <c r="AN88" s="24"/>
      <c r="AO88" s="24"/>
      <c r="AP88" s="2"/>
      <c r="AT88"/>
      <c r="AV88"/>
    </row>
    <row r="89" spans="1:57" ht="25.5" x14ac:dyDescent="0.2">
      <c r="B89" s="168" t="s">
        <v>36</v>
      </c>
      <c r="C89" s="169">
        <f>COUNTA(C$18:C$62)</f>
        <v>1</v>
      </c>
      <c r="D89" s="169">
        <f t="shared" ref="D89:AP89" si="10">COUNTA(D$18:D$62)</f>
        <v>1</v>
      </c>
      <c r="E89" s="169">
        <f t="shared" si="10"/>
        <v>1</v>
      </c>
      <c r="F89" s="169">
        <f t="shared" si="10"/>
        <v>1</v>
      </c>
      <c r="G89" s="169">
        <f t="shared" si="10"/>
        <v>1</v>
      </c>
      <c r="H89" s="169">
        <f t="shared" si="10"/>
        <v>1</v>
      </c>
      <c r="I89" s="169">
        <f t="shared" si="10"/>
        <v>1</v>
      </c>
      <c r="J89" s="169">
        <f t="shared" si="10"/>
        <v>1</v>
      </c>
      <c r="K89" s="169">
        <f t="shared" si="10"/>
        <v>1</v>
      </c>
      <c r="L89" s="169">
        <f t="shared" si="10"/>
        <v>1</v>
      </c>
      <c r="M89" s="169">
        <f t="shared" si="10"/>
        <v>1</v>
      </c>
      <c r="N89" s="169">
        <f t="shared" si="10"/>
        <v>1</v>
      </c>
      <c r="O89" s="169">
        <f t="shared" si="10"/>
        <v>1</v>
      </c>
      <c r="P89" s="175"/>
      <c r="Q89" s="169">
        <f t="shared" si="10"/>
        <v>45</v>
      </c>
      <c r="R89" s="169">
        <f t="shared" si="10"/>
        <v>1</v>
      </c>
      <c r="S89" s="169">
        <f t="shared" si="10"/>
        <v>1</v>
      </c>
      <c r="T89" s="169">
        <f t="shared" si="10"/>
        <v>1</v>
      </c>
      <c r="U89" s="169">
        <f t="shared" si="10"/>
        <v>1</v>
      </c>
      <c r="V89" s="169">
        <f t="shared" si="10"/>
        <v>1</v>
      </c>
      <c r="W89" s="169">
        <f t="shared" si="10"/>
        <v>1</v>
      </c>
      <c r="X89" s="169">
        <f t="shared" si="10"/>
        <v>1</v>
      </c>
      <c r="Y89" s="169">
        <f t="shared" si="10"/>
        <v>1</v>
      </c>
      <c r="Z89" s="169">
        <f t="shared" si="10"/>
        <v>1</v>
      </c>
      <c r="AA89" s="169">
        <f t="shared" si="10"/>
        <v>1</v>
      </c>
      <c r="AB89" s="175"/>
      <c r="AC89" s="169">
        <f t="shared" si="10"/>
        <v>1</v>
      </c>
      <c r="AD89" s="169">
        <f t="shared" si="10"/>
        <v>1</v>
      </c>
      <c r="AE89" s="169">
        <f t="shared" si="10"/>
        <v>1</v>
      </c>
      <c r="AF89" s="169">
        <f t="shared" si="10"/>
        <v>1</v>
      </c>
      <c r="AG89" s="169">
        <f t="shared" si="10"/>
        <v>1</v>
      </c>
      <c r="AH89" s="169">
        <f t="shared" si="10"/>
        <v>1</v>
      </c>
      <c r="AI89" s="169">
        <f t="shared" si="10"/>
        <v>1</v>
      </c>
      <c r="AJ89" s="169">
        <f t="shared" si="10"/>
        <v>1</v>
      </c>
      <c r="AK89" s="175"/>
      <c r="AL89" s="169">
        <f t="shared" si="10"/>
        <v>1</v>
      </c>
      <c r="AM89" s="169">
        <f t="shared" si="10"/>
        <v>1</v>
      </c>
      <c r="AN89" s="169">
        <f t="shared" si="10"/>
        <v>1</v>
      </c>
      <c r="AO89" s="169">
        <f t="shared" si="10"/>
        <v>1</v>
      </c>
      <c r="AP89" s="169">
        <f t="shared" si="10"/>
        <v>1</v>
      </c>
      <c r="AQ89" s="175"/>
      <c r="AR89" s="27"/>
      <c r="AS89" s="27"/>
      <c r="AT89" s="27"/>
      <c r="AU89" s="27"/>
      <c r="AV89" s="27"/>
      <c r="AW89" s="27"/>
      <c r="AX89" s="27"/>
      <c r="AY89" s="27"/>
      <c r="BB89" s="27"/>
      <c r="BC89" s="27"/>
      <c r="BD89" s="27"/>
      <c r="BE89" s="27"/>
    </row>
    <row r="90" spans="1:57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T90" s="27"/>
      <c r="AV90" s="27"/>
    </row>
    <row r="91" spans="1:57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U91" s="27"/>
      <c r="AW91" s="27"/>
    </row>
    <row r="92" spans="1:57" x14ac:dyDescent="0.2">
      <c r="AU92" s="27"/>
      <c r="AW92" s="27"/>
    </row>
    <row r="93" spans="1:57" x14ac:dyDescent="0.2">
      <c r="AW93" s="27"/>
    </row>
    <row r="94" spans="1:57" x14ac:dyDescent="0.2">
      <c r="AW94" s="27"/>
    </row>
  </sheetData>
  <sheetProtection password="EA5E" sheet="1" objects="1" scenarios="1"/>
  <protectedRanges>
    <protectedRange sqref="C3:D3" name="Range1"/>
    <protectedRange sqref="G3:K3" name="Range2"/>
    <protectedRange sqref="M3:N3" name="Range3"/>
    <protectedRange sqref="Q3" name="Range4"/>
    <protectedRange sqref="B18:C62 R18:AQ62" name="Range6"/>
    <protectedRange sqref="D18:O62" name="Range7"/>
  </protectedRanges>
  <dataConsolidate/>
  <mergeCells count="19">
    <mergeCell ref="A75:A78"/>
    <mergeCell ref="B6:C6"/>
    <mergeCell ref="AC14:AJ14"/>
    <mergeCell ref="AL14:AP14"/>
    <mergeCell ref="B64:B65"/>
    <mergeCell ref="AC64:AJ64"/>
    <mergeCell ref="AL64:AP64"/>
    <mergeCell ref="B8:C8"/>
    <mergeCell ref="F7:J7"/>
    <mergeCell ref="B9:C9"/>
    <mergeCell ref="F8:J8"/>
    <mergeCell ref="A14:A15"/>
    <mergeCell ref="B1:R1"/>
    <mergeCell ref="C3:D3"/>
    <mergeCell ref="G3:J3"/>
    <mergeCell ref="B5:C5"/>
    <mergeCell ref="B7:C7"/>
    <mergeCell ref="F6:J6"/>
    <mergeCell ref="M3:N3"/>
  </mergeCells>
  <dataValidations count="17">
    <dataValidation type="list" allowBlank="1" showInputMessage="1" showErrorMessage="1" sqref="J18:J62">
      <formula1>$AZ$26:$AZ$29</formula1>
    </dataValidation>
    <dataValidation type="list" allowBlank="1" showInputMessage="1" showErrorMessage="1" sqref="AO18:AO62">
      <formula1>$AV$26:$AV$32</formula1>
    </dataValidation>
    <dataValidation type="list" allowBlank="1" showInputMessage="1" showErrorMessage="1" sqref="AN18:AN62">
      <formula1>$BA$9:$BA$12</formula1>
    </dataValidation>
    <dataValidation type="list" allowBlank="1" showInputMessage="1" showErrorMessage="1" sqref="AD18:AD62">
      <formula1>$AV$18:$AV$23</formula1>
    </dataValidation>
    <dataValidation type="list" allowBlank="1" showInputMessage="1" showErrorMessage="1" sqref="AA18:AA62">
      <formula1>$BE$9:$BE$12</formula1>
    </dataValidation>
    <dataValidation type="list" allowBlank="1" showInputMessage="1" showErrorMessage="1" sqref="Y18:Y62">
      <formula1>$BE$18:$BE$21</formula1>
    </dataValidation>
    <dataValidation type="list" allowBlank="1" showInputMessage="1" showErrorMessage="1" sqref="Q18:Q62">
      <formula1>$AT$18:$AT$21</formula1>
    </dataValidation>
    <dataValidation type="list" allowBlank="1" showInputMessage="1" showErrorMessage="1" sqref="F18:F62">
      <formula1>$AW$9:$AW$13</formula1>
    </dataValidation>
    <dataValidation type="list" allowBlank="1" showInputMessage="1" showErrorMessage="1" sqref="AG18:AG62">
      <formula1>$AS$9:$AS$13</formula1>
    </dataValidation>
    <dataValidation type="list" allowBlank="1" showInputMessage="1" showErrorMessage="1" sqref="W18:W62 AF18:AF62">
      <formula1>$AY$2:$AY$6</formula1>
    </dataValidation>
    <dataValidation type="list" allowBlank="1" showInputMessage="1" showErrorMessage="1" sqref="AI18:AJ62 AE18:AE62">
      <formula1>$BC$9:$BC$12</formula1>
    </dataValidation>
    <dataValidation type="list" allowBlank="1" showInputMessage="1" showErrorMessage="1" sqref="A16:A37 A1:A14">
      <formula1>#REF!</formula1>
    </dataValidation>
    <dataValidation type="list" allowBlank="1" showInputMessage="1" showErrorMessage="1" sqref="AH18:AH62 N18:N62 AL18:AL62 D18:D62 AQ18:AQ62 R18:S62 I18:I62 K18:K62 Z18:Z62">
      <formula1>$BC$2:$BC$6</formula1>
    </dataValidation>
    <dataValidation type="list" allowBlank="1" showInputMessage="1" showErrorMessage="1" sqref="X18:X62 AB18:AB62 T18:V62 M18:M62 E18:E62 AP18:AP62">
      <formula1>$AU$2:$AU$4</formula1>
    </dataValidation>
    <dataValidation type="list" allowBlank="1" showInputMessage="1" showErrorMessage="1" sqref="L18:L62 G18:H62 AC18:AC62 C18:C62 O18:O62">
      <formula1>$BA$2:$BA$5</formula1>
    </dataValidation>
    <dataValidation type="list" allowBlank="1" showInputMessage="1" showErrorMessage="1" sqref="AK18:AK62">
      <formula1>$AU$9:$AU$13</formula1>
    </dataValidation>
    <dataValidation type="list" allowBlank="1" showInputMessage="1" showErrorMessage="1" sqref="AM18:AM62">
      <formula1>$AU$9:$AU$14</formula1>
    </dataValidation>
  </dataValidations>
  <pageMargins left="0.75" right="0.75" top="1" bottom="1" header="0.5" footer="0.5"/>
  <pageSetup paperSize="9" orientation="portrait" r:id="rId1"/>
  <headerFooter alignWithMargins="0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6"/>
  <sheetViews>
    <sheetView rightToLeft="1" workbookViewId="0">
      <pane ySplit="8" topLeftCell="A9" activePane="bottomLeft" state="frozen"/>
      <selection pane="bottomLeft" activeCell="AS59" sqref="AS59"/>
    </sheetView>
  </sheetViews>
  <sheetFormatPr defaultRowHeight="12.75" x14ac:dyDescent="0.2"/>
  <cols>
    <col min="1" max="1" width="3.7109375" bestFit="1" customWidth="1"/>
    <col min="2" max="2" width="18.140625" customWidth="1"/>
    <col min="3" max="3" width="11.42578125" customWidth="1"/>
    <col min="4" max="4" width="9.140625" style="57" customWidth="1"/>
    <col min="5" max="12" width="9.140625" customWidth="1"/>
    <col min="13" max="13" width="8.140625" customWidth="1"/>
    <col min="14" max="14" width="7.140625" customWidth="1"/>
    <col min="15" max="15" width="7.28515625" bestFit="1" customWidth="1"/>
    <col min="16" max="16" width="7.42578125" customWidth="1"/>
    <col min="17" max="17" width="9" customWidth="1"/>
    <col min="18" max="18" width="6.140625" bestFit="1" customWidth="1"/>
    <col min="19" max="24" width="5.42578125" customWidth="1"/>
    <col min="25" max="25" width="8.28515625" customWidth="1"/>
    <col min="26" max="27" width="5.42578125" bestFit="1" customWidth="1"/>
    <col min="28" max="28" width="5.5703125" customWidth="1"/>
    <col min="29" max="29" width="8.42578125" bestFit="1" customWidth="1"/>
    <col min="30" max="30" width="7.5703125" customWidth="1"/>
    <col min="31" max="31" width="8.140625" customWidth="1"/>
    <col min="32" max="32" width="8.28515625" customWidth="1"/>
    <col min="33" max="33" width="6.42578125" customWidth="1"/>
    <col min="34" max="34" width="5.42578125" bestFit="1" customWidth="1"/>
    <col min="35" max="35" width="8.42578125" customWidth="1"/>
    <col min="36" max="36" width="6.5703125" customWidth="1"/>
    <col min="37" max="37" width="7" customWidth="1"/>
    <col min="38" max="38" width="7.7109375" customWidth="1"/>
    <col min="39" max="39" width="7.5703125" customWidth="1"/>
    <col min="40" max="40" width="6.28515625" customWidth="1"/>
    <col min="41" max="41" width="7.140625" customWidth="1"/>
    <col min="42" max="42" width="9.140625" customWidth="1"/>
    <col min="43" max="43" width="8.42578125" customWidth="1"/>
    <col min="44" max="44" width="10" customWidth="1"/>
    <col min="45" max="51" width="8.28515625" customWidth="1"/>
    <col min="52" max="52" width="10.28515625" customWidth="1"/>
    <col min="53" max="53" width="8.7109375" bestFit="1" customWidth="1"/>
    <col min="54" max="54" width="8.7109375" style="57" customWidth="1"/>
    <col min="55" max="55" width="11.140625" style="57" bestFit="1" customWidth="1"/>
    <col min="56" max="56" width="11" style="57" bestFit="1" customWidth="1"/>
    <col min="57" max="57" width="10.28515625" style="57" bestFit="1" customWidth="1"/>
    <col min="58" max="58" width="9.140625" style="57"/>
  </cols>
  <sheetData>
    <row r="1" spans="1:58" x14ac:dyDescent="0.2">
      <c r="A1" s="2"/>
      <c r="B1" s="2"/>
      <c r="C1" s="2"/>
      <c r="D1" s="11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118"/>
    </row>
    <row r="2" spans="1:58" ht="18" x14ac:dyDescent="0.25">
      <c r="A2" s="2"/>
      <c r="B2" s="242" t="s">
        <v>203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</row>
    <row r="3" spans="1:58" ht="15.75" x14ac:dyDescent="0.25">
      <c r="A3" s="2"/>
      <c r="Q3" s="3"/>
      <c r="R3" s="3"/>
      <c r="S3" s="3"/>
      <c r="T3" s="3"/>
      <c r="U3" s="3"/>
      <c r="V3" s="3"/>
      <c r="W3" s="3"/>
      <c r="X3" s="3"/>
      <c r="Y3" s="243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18"/>
      <c r="BD3"/>
      <c r="BE3"/>
      <c r="BF3"/>
    </row>
    <row r="4" spans="1:58" x14ac:dyDescent="0.2">
      <c r="A4" s="2"/>
      <c r="B4" s="2"/>
      <c r="C4" s="2"/>
      <c r="D4" s="11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AR4" s="57"/>
      <c r="AS4" s="57"/>
      <c r="BB4"/>
      <c r="BC4"/>
      <c r="BD4"/>
      <c r="BE4"/>
      <c r="BF4"/>
    </row>
    <row r="5" spans="1:58" ht="38.25" customHeight="1" x14ac:dyDescent="0.2">
      <c r="A5" s="245" t="s">
        <v>17</v>
      </c>
      <c r="B5" s="246"/>
      <c r="C5" s="202" t="s">
        <v>157</v>
      </c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4"/>
      <c r="P5" s="239" t="s">
        <v>30</v>
      </c>
      <c r="Q5" s="263" t="s">
        <v>154</v>
      </c>
      <c r="R5" s="172" t="s">
        <v>195</v>
      </c>
      <c r="S5" s="173"/>
      <c r="T5" s="173"/>
      <c r="U5" s="173"/>
      <c r="V5" s="173"/>
      <c r="W5" s="173"/>
      <c r="X5" s="173"/>
      <c r="Y5" s="173"/>
      <c r="Z5" s="173"/>
      <c r="AA5" s="174"/>
      <c r="AB5" s="239" t="s">
        <v>31</v>
      </c>
      <c r="AC5" s="172" t="s">
        <v>196</v>
      </c>
      <c r="AD5" s="173"/>
      <c r="AE5" s="173"/>
      <c r="AF5" s="173"/>
      <c r="AG5" s="173"/>
      <c r="AH5" s="173"/>
      <c r="AI5" s="173"/>
      <c r="AJ5" s="174"/>
      <c r="AK5" s="239" t="s">
        <v>116</v>
      </c>
      <c r="AL5" s="202" t="s">
        <v>197</v>
      </c>
      <c r="AM5" s="203"/>
      <c r="AN5" s="203"/>
      <c r="AO5" s="203"/>
      <c r="AP5" s="204"/>
      <c r="AQ5" s="239" t="s">
        <v>117</v>
      </c>
      <c r="AR5" s="235" t="s">
        <v>125</v>
      </c>
      <c r="AS5" s="235" t="s">
        <v>126</v>
      </c>
      <c r="AT5" s="153" t="s">
        <v>156</v>
      </c>
      <c r="AU5" s="237" t="s">
        <v>35</v>
      </c>
      <c r="BB5"/>
      <c r="BC5"/>
      <c r="BD5"/>
      <c r="BE5"/>
      <c r="BF5"/>
    </row>
    <row r="6" spans="1:58" ht="30" customHeight="1" x14ac:dyDescent="0.2">
      <c r="A6" s="247" t="s">
        <v>19</v>
      </c>
      <c r="B6" s="248"/>
      <c r="C6" s="65" t="s">
        <v>88</v>
      </c>
      <c r="D6" s="65" t="s">
        <v>130</v>
      </c>
      <c r="E6" s="65">
        <v>2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136</v>
      </c>
      <c r="L6" s="65" t="s">
        <v>186</v>
      </c>
      <c r="M6" s="103" t="s">
        <v>80</v>
      </c>
      <c r="N6" s="103" t="s">
        <v>81</v>
      </c>
      <c r="O6" s="65">
        <v>6</v>
      </c>
      <c r="P6" s="240"/>
      <c r="Q6" s="264"/>
      <c r="R6" s="65" t="s">
        <v>94</v>
      </c>
      <c r="S6" s="65" t="s">
        <v>95</v>
      </c>
      <c r="T6" s="65" t="s">
        <v>187</v>
      </c>
      <c r="U6" s="65" t="s">
        <v>188</v>
      </c>
      <c r="V6" s="65" t="s">
        <v>189</v>
      </c>
      <c r="W6" s="65">
        <v>8</v>
      </c>
      <c r="X6" s="65" t="s">
        <v>105</v>
      </c>
      <c r="Y6" s="65" t="s">
        <v>106</v>
      </c>
      <c r="Z6" s="65" t="s">
        <v>107</v>
      </c>
      <c r="AA6" s="65" t="s">
        <v>108</v>
      </c>
      <c r="AB6" s="240"/>
      <c r="AC6" s="65" t="s">
        <v>109</v>
      </c>
      <c r="AD6" s="65" t="s">
        <v>110</v>
      </c>
      <c r="AE6" s="65" t="s">
        <v>190</v>
      </c>
      <c r="AF6" s="65">
        <v>12</v>
      </c>
      <c r="AG6" s="65" t="s">
        <v>111</v>
      </c>
      <c r="AH6" s="65" t="s">
        <v>112</v>
      </c>
      <c r="AI6" s="65" t="s">
        <v>118</v>
      </c>
      <c r="AJ6" s="65" t="s">
        <v>119</v>
      </c>
      <c r="AK6" s="240"/>
      <c r="AL6" s="103" t="s">
        <v>158</v>
      </c>
      <c r="AM6" s="103" t="s">
        <v>191</v>
      </c>
      <c r="AN6" s="103" t="s">
        <v>192</v>
      </c>
      <c r="AO6" s="103" t="s">
        <v>193</v>
      </c>
      <c r="AP6" s="103" t="s">
        <v>194</v>
      </c>
      <c r="AQ6" s="240"/>
      <c r="AR6" s="236"/>
      <c r="AS6" s="236"/>
      <c r="AT6" s="151"/>
      <c r="AU6" s="238"/>
      <c r="BB6"/>
      <c r="BC6"/>
      <c r="BD6"/>
      <c r="BE6"/>
      <c r="BF6"/>
    </row>
    <row r="7" spans="1:58" ht="12.75" customHeight="1" x14ac:dyDescent="0.2">
      <c r="A7" s="19"/>
      <c r="B7" s="91" t="s">
        <v>18</v>
      </c>
      <c r="C7" s="19" t="s">
        <v>83</v>
      </c>
      <c r="D7" s="19" t="s">
        <v>79</v>
      </c>
      <c r="E7" s="19" t="s">
        <v>83</v>
      </c>
      <c r="F7" s="19" t="s">
        <v>83</v>
      </c>
      <c r="G7" s="19" t="s">
        <v>83</v>
      </c>
      <c r="H7" s="19" t="s">
        <v>83</v>
      </c>
      <c r="I7" s="19" t="s">
        <v>79</v>
      </c>
      <c r="J7" s="19" t="s">
        <v>83</v>
      </c>
      <c r="K7" s="19" t="s">
        <v>79</v>
      </c>
      <c r="L7" s="19" t="s">
        <v>83</v>
      </c>
      <c r="M7" s="19" t="s">
        <v>83</v>
      </c>
      <c r="N7" s="19" t="s">
        <v>79</v>
      </c>
      <c r="O7" s="19" t="s">
        <v>83</v>
      </c>
      <c r="P7" s="241"/>
      <c r="Q7" s="185"/>
      <c r="R7" s="19" t="s">
        <v>79</v>
      </c>
      <c r="S7" s="19" t="s">
        <v>79</v>
      </c>
      <c r="T7" s="19" t="s">
        <v>83</v>
      </c>
      <c r="U7" s="19" t="s">
        <v>83</v>
      </c>
      <c r="V7" s="19" t="s">
        <v>83</v>
      </c>
      <c r="W7" s="19" t="s">
        <v>79</v>
      </c>
      <c r="X7" s="19" t="s">
        <v>137</v>
      </c>
      <c r="Y7" s="19" t="s">
        <v>79</v>
      </c>
      <c r="Z7" s="19" t="s">
        <v>79</v>
      </c>
      <c r="AA7" s="19" t="s">
        <v>83</v>
      </c>
      <c r="AB7" s="241"/>
      <c r="AC7" s="19" t="s">
        <v>83</v>
      </c>
      <c r="AD7" s="19" t="s">
        <v>79</v>
      </c>
      <c r="AE7" s="19" t="s">
        <v>83</v>
      </c>
      <c r="AF7" s="19" t="s">
        <v>79</v>
      </c>
      <c r="AG7" s="19" t="s">
        <v>83</v>
      </c>
      <c r="AH7" s="19" t="s">
        <v>79</v>
      </c>
      <c r="AI7" s="19" t="s">
        <v>83</v>
      </c>
      <c r="AJ7" s="19" t="s">
        <v>83</v>
      </c>
      <c r="AK7" s="241"/>
      <c r="AL7" s="19" t="s">
        <v>79</v>
      </c>
      <c r="AM7" s="19" t="s">
        <v>83</v>
      </c>
      <c r="AN7" s="19" t="s">
        <v>83</v>
      </c>
      <c r="AO7" s="19" t="s">
        <v>177</v>
      </c>
      <c r="AP7" s="19" t="s">
        <v>83</v>
      </c>
      <c r="AQ7" s="241"/>
      <c r="AR7" s="91"/>
      <c r="AS7" s="91"/>
      <c r="AT7" s="152"/>
      <c r="AU7" s="91"/>
      <c r="BB7"/>
      <c r="BC7"/>
      <c r="BD7"/>
      <c r="BE7"/>
      <c r="BF7"/>
    </row>
    <row r="8" spans="1:58" x14ac:dyDescent="0.2">
      <c r="A8" s="7" t="s">
        <v>14</v>
      </c>
      <c r="B8" s="7" t="s">
        <v>15</v>
      </c>
      <c r="C8" s="15">
        <v>4</v>
      </c>
      <c r="D8" s="15">
        <v>3</v>
      </c>
      <c r="E8" s="15">
        <v>4</v>
      </c>
      <c r="F8" s="15">
        <v>3</v>
      </c>
      <c r="G8" s="15">
        <v>4</v>
      </c>
      <c r="H8" s="15">
        <v>2</v>
      </c>
      <c r="I8" s="15">
        <v>2</v>
      </c>
      <c r="J8" s="15">
        <v>2</v>
      </c>
      <c r="K8" s="15">
        <v>2</v>
      </c>
      <c r="L8" s="15">
        <v>4</v>
      </c>
      <c r="M8" s="115">
        <v>3</v>
      </c>
      <c r="N8" s="115">
        <v>3</v>
      </c>
      <c r="O8" s="15">
        <v>4</v>
      </c>
      <c r="P8" s="15">
        <f>SUM(C8:O8)</f>
        <v>40</v>
      </c>
      <c r="Q8" s="160"/>
      <c r="R8" s="15">
        <v>2</v>
      </c>
      <c r="S8" s="15">
        <v>2</v>
      </c>
      <c r="T8" s="15">
        <v>2</v>
      </c>
      <c r="U8" s="15">
        <v>2</v>
      </c>
      <c r="V8" s="15">
        <v>2</v>
      </c>
      <c r="W8" s="15">
        <v>2</v>
      </c>
      <c r="X8" s="15">
        <v>2</v>
      </c>
      <c r="Y8" s="15">
        <v>2</v>
      </c>
      <c r="Z8" s="15">
        <v>2</v>
      </c>
      <c r="AA8" s="15">
        <v>4</v>
      </c>
      <c r="AB8" s="15">
        <f>SUM(R8:AA8)</f>
        <v>22</v>
      </c>
      <c r="AC8" s="15">
        <v>3</v>
      </c>
      <c r="AD8" s="15">
        <v>4</v>
      </c>
      <c r="AE8" s="15">
        <v>3</v>
      </c>
      <c r="AF8" s="15">
        <v>2</v>
      </c>
      <c r="AG8" s="15">
        <v>3</v>
      </c>
      <c r="AH8" s="15">
        <v>2</v>
      </c>
      <c r="AI8" s="15">
        <v>3</v>
      </c>
      <c r="AJ8" s="15">
        <v>3</v>
      </c>
      <c r="AK8" s="15">
        <f>SUM(AC8:AJ8)</f>
        <v>23</v>
      </c>
      <c r="AL8" s="15">
        <v>2</v>
      </c>
      <c r="AM8" s="15">
        <v>4</v>
      </c>
      <c r="AN8" s="15">
        <v>2</v>
      </c>
      <c r="AO8" s="15">
        <v>5</v>
      </c>
      <c r="AP8" s="115">
        <v>2</v>
      </c>
      <c r="AQ8" s="15">
        <f>SUM(AL8:AP8)</f>
        <v>15</v>
      </c>
      <c r="AR8" s="115">
        <f>SUM(C8:O8)</f>
        <v>40</v>
      </c>
      <c r="AS8" s="115">
        <f>SUM(R8:AA8,AC8:AJ8,AL8:AP8)</f>
        <v>60</v>
      </c>
      <c r="AT8" s="152"/>
      <c r="AU8" s="15">
        <f>SUM(AR8:AS8)</f>
        <v>100</v>
      </c>
      <c r="BB8"/>
      <c r="BC8"/>
      <c r="BD8"/>
      <c r="BE8"/>
      <c r="BF8"/>
    </row>
    <row r="9" spans="1:58" x14ac:dyDescent="0.2">
      <c r="A9" s="10">
        <v>1</v>
      </c>
      <c r="B9" s="110">
        <f>'נוסח ב'!B18</f>
        <v>0</v>
      </c>
      <c r="C9" s="111">
        <f>IF('נוסח ב'!C18="נכון",4,IF('נוסח ב'!C18="חלקי",3,0))</f>
        <v>0</v>
      </c>
      <c r="D9" s="111">
        <f>IF('נוסח ב'!D18=2,3,0)</f>
        <v>0</v>
      </c>
      <c r="E9" s="111">
        <f>IF('נוסח ב'!E18="נכון",4,0)</f>
        <v>0</v>
      </c>
      <c r="F9" s="111">
        <f>IF('נוסח ב'!F18="צוינו 3 מרכיבים",3,IF('נוסח ב'!F18="צוינו 2 מרכיבים",2,IF('נוסח ב'!F18="צוין מרכיב 1",1,0)))</f>
        <v>0</v>
      </c>
      <c r="G9" s="111">
        <f>IF('נוסח ב'!G18="נכון",4,IF('נוסח ב'!G18="חלקי",2,0))</f>
        <v>0</v>
      </c>
      <c r="H9" s="111">
        <f>IF('נוסח ב'!H18="נכון",2,IF('נוסח ב'!H18="חלקי",1,0))</f>
        <v>0</v>
      </c>
      <c r="I9" s="111">
        <f>IF('נוסח ב'!I18=3,2,0)</f>
        <v>0</v>
      </c>
      <c r="J9" s="111">
        <f>IF('נוסח ב'!J18="2 תשובות נכונות",2,IF('נוסח ב'!J18="תשובה נכונה 1",1,0))</f>
        <v>0</v>
      </c>
      <c r="K9" s="111">
        <f>IF('נוסח ב'!K18=4,2,0)</f>
        <v>0</v>
      </c>
      <c r="L9" s="111">
        <f>IF('נוסח ב'!L18="נכון",4,IF('נוסח ב'!L18="חלקי",3,0))</f>
        <v>0</v>
      </c>
      <c r="M9" s="111">
        <f>IF('נוסח ב'!M18="נכון",3,0)</f>
        <v>0</v>
      </c>
      <c r="N9" s="111">
        <f>IF('נוסח ב'!N18=3,3,0)</f>
        <v>0</v>
      </c>
      <c r="O9" s="176">
        <f>IF('נוסח ב'!O18="נכון",4,IF('נוסח ב'!O18="חלקי",2,0))</f>
        <v>0</v>
      </c>
      <c r="P9" s="119">
        <f>SUM(C9:O9)</f>
        <v>0</v>
      </c>
      <c r="Q9" s="186">
        <f>'נוסח ב'!Q18</f>
        <v>0</v>
      </c>
      <c r="R9" s="111">
        <f>IF('נוסח ב'!R18=4,2,0)</f>
        <v>0</v>
      </c>
      <c r="S9" s="111">
        <f>IF('נוסח ב'!S18=2,2,0)</f>
        <v>0</v>
      </c>
      <c r="T9" s="111">
        <f>IF('נוסח ב'!T18="נכון",2,0)</f>
        <v>0</v>
      </c>
      <c r="U9" s="111">
        <f>IF('נוסח ב'!U18="נכון",2,0)</f>
        <v>0</v>
      </c>
      <c r="V9" s="111">
        <f>IF('נוסח ב'!V18="נכון",2,0)</f>
        <v>0</v>
      </c>
      <c r="W9" s="111">
        <f>IF('נוסח ב'!W18="ד",2,0)</f>
        <v>0</v>
      </c>
      <c r="X9" s="111">
        <f>IF('נוסח ב'!X18="נכון",2,0)</f>
        <v>0</v>
      </c>
      <c r="Y9" s="111">
        <f>IF('נוסח ב'!Y18="גדולה מ-",2,0)</f>
        <v>0</v>
      </c>
      <c r="Z9" s="176">
        <f>IF('נוסח ב'!Z18=3,2,0)</f>
        <v>0</v>
      </c>
      <c r="AA9" s="176">
        <f>IF('נוסח ב'!AA18="2 מסקנות נכונות",4,IF('נוסח ב'!AA18="מסקנה נכונה 1",2,0))</f>
        <v>0</v>
      </c>
      <c r="AB9" s="119">
        <f>SUM(R9:AA9)</f>
        <v>0</v>
      </c>
      <c r="AC9" s="111">
        <f>IF('נוסח ב'!AC18="נכון",3,IF('נוסח ב'!AC18="חלקי",2,0))</f>
        <v>0</v>
      </c>
      <c r="AD9" s="111">
        <f>IF('נוסח ב'!AD18="4 תשובות נכונות",4,IF('נוסח ב'!AD18="3 תשובות נכונות",3,IF('נוסח ב'!AD18="2 תשובות נכונות",2,IF('נוסח ב'!AD18="תשובה נכונה 1",1,0))))</f>
        <v>0</v>
      </c>
      <c r="AE9" s="111">
        <f>IF('נוסח ב'!AE18="צוינו 2 מרכיבים",3,IF('נוסח ב'!AE18="צוין מרכיב 1",2,0))</f>
        <v>0</v>
      </c>
      <c r="AF9" s="111">
        <f>IF('נוסח ב'!AF18="ב",2,0)</f>
        <v>0</v>
      </c>
      <c r="AG9" s="111">
        <f>IF('נוסח ב'!AG18="נכון",3,IF('נוסח ב'!AG18="רק הסבר ביולוגי נכון",2,IF('נוסח ב'!AG18="רק ציון נתונים נכונים",1,0)))</f>
        <v>0</v>
      </c>
      <c r="AH9" s="111">
        <f>IF('נוסח ב'!AH18=3,2,0)</f>
        <v>0</v>
      </c>
      <c r="AI9" s="111">
        <f>IF('נוסח ב'!AI18="צוינו 2 מרכיבים",3,IF('נוסח ב'!AI18="צוין מרכיב 1",2,0))</f>
        <v>0</v>
      </c>
      <c r="AJ9" s="111">
        <f>IF('נוסח ב'!AJ18="צוינו 2 מרכיבים",3,IF('נוסח ב'!AJ18="צוין מרכיב 1",2,0))</f>
        <v>0</v>
      </c>
      <c r="AK9" s="150">
        <f>SUM(AC9:AJ9)</f>
        <v>0</v>
      </c>
      <c r="AL9" s="111">
        <f>IF('נוסח ב'!AL18=2,2,0)</f>
        <v>0</v>
      </c>
      <c r="AM9" s="111">
        <f>IF('נוסח ב'!AM18="נכון",4,IF('נוסח ב'!AM18="חלקי - 3 נקודות",3,IF('נוסח ב'!AM18="חלקי - 2 נקודות",2,IF('נוסח ב'!AM18="חלקי - נקודה 1",1,0))))</f>
        <v>0</v>
      </c>
      <c r="AN9" s="149">
        <f>IF('נוסח ב'!AN18="2 השלמות נכונות",2,IF('נוסח ב'!AN18="השלמה נכונה אחת",1,0))</f>
        <v>0</v>
      </c>
      <c r="AO9" s="149">
        <f>IF('נוסח ב'!AO18="5 תשובות נכונות",5,IF('נוסח ב'!AO18="4 תשובות נכונות",4,IF('נוסח ב'!AO18="3 תשובות נכונות",3,IF('נוסח ב'!AO18="2 תשובות נכונות",2,IF('נוסח ב'!AO18="תשובה נכונה 1",1,0)))))</f>
        <v>0</v>
      </c>
      <c r="AP9" s="111">
        <f>IF('נוסח ב'!AP18="נכון",2,0)</f>
        <v>0</v>
      </c>
      <c r="AQ9" s="150">
        <f>SUM(AL9:AP9)</f>
        <v>0</v>
      </c>
      <c r="AR9" s="131">
        <f>P9</f>
        <v>0</v>
      </c>
      <c r="AS9" s="131">
        <f>SUM(AB9+AK9+AQ9)</f>
        <v>0</v>
      </c>
      <c r="AT9" s="146">
        <f>'נוסח ב'!Q18</f>
        <v>0</v>
      </c>
      <c r="AU9" s="87">
        <f t="shared" ref="AU9:AU53" si="0">SUM(AB9+AK9+AQ9+P9)-AT9</f>
        <v>0</v>
      </c>
      <c r="BB9"/>
      <c r="BC9"/>
      <c r="BD9"/>
      <c r="BE9"/>
      <c r="BF9"/>
    </row>
    <row r="10" spans="1:58" x14ac:dyDescent="0.2">
      <c r="A10" s="10">
        <v>2</v>
      </c>
      <c r="B10" s="110">
        <f>'נוסח ב'!B19</f>
        <v>0</v>
      </c>
      <c r="C10" s="111">
        <f>IF('נוסח ב'!C19="נכון",4,IF('נוסח ב'!C19="חלקי",3,0))</f>
        <v>0</v>
      </c>
      <c r="D10" s="111">
        <f>IF('נוסח ב'!D19=2,3,0)</f>
        <v>0</v>
      </c>
      <c r="E10" s="111">
        <f>IF('נוסח ב'!E19="נכון",4,0)</f>
        <v>0</v>
      </c>
      <c r="F10" s="111">
        <f>IF('נוסח ב'!F19="צוינו 3 מרכיבים",3,IF('נוסח ב'!F19="צוינו 2 מרכיבים",2,IF('נוסח ב'!F19="צוין מרכיב 1",1,0)))</f>
        <v>0</v>
      </c>
      <c r="G10" s="111">
        <f>IF('נוסח ב'!G19="נכון",4,IF('נוסח ב'!G19="חלקי",2,0))</f>
        <v>0</v>
      </c>
      <c r="H10" s="111">
        <f>IF('נוסח ב'!H19="נכון",2,IF('נוסח ב'!H19="חלקי",1,0))</f>
        <v>0</v>
      </c>
      <c r="I10" s="111">
        <f>IF('נוסח ב'!I19=3,2,0)</f>
        <v>0</v>
      </c>
      <c r="J10" s="111">
        <f>IF('נוסח ב'!J19="2 תשובות נכונות",2,IF('נוסח ב'!J19="תשובה נכונה 1",1,0))</f>
        <v>0</v>
      </c>
      <c r="K10" s="111">
        <f>IF('נוסח ב'!K19=4,2,0)</f>
        <v>0</v>
      </c>
      <c r="L10" s="111">
        <f>IF('נוסח ב'!L19="נכון",4,IF('נוסח ב'!L19="חלקי",3,0))</f>
        <v>0</v>
      </c>
      <c r="M10" s="111">
        <f>IF('נוסח ב'!M19="נכון",3,0)</f>
        <v>0</v>
      </c>
      <c r="N10" s="111">
        <f>IF('נוסח ב'!N19=3,3,0)</f>
        <v>0</v>
      </c>
      <c r="O10" s="176">
        <f>IF('נוסח ב'!O19="נכון",4,IF('נוסח ב'!O19="חלקי",2,0))</f>
        <v>0</v>
      </c>
      <c r="P10" s="119">
        <f t="shared" ref="P10:P53" si="1">SUM(C10:O10)</f>
        <v>0</v>
      </c>
      <c r="Q10" s="186">
        <f>'נוסח ב'!Q19</f>
        <v>0</v>
      </c>
      <c r="R10" s="111">
        <f>IF('נוסח ב'!R19=4,2,0)</f>
        <v>0</v>
      </c>
      <c r="S10" s="111">
        <f>IF('נוסח ב'!S19=2,2,0)</f>
        <v>0</v>
      </c>
      <c r="T10" s="111">
        <f>IF('נוסח ב'!T19="נכון",2,0)</f>
        <v>0</v>
      </c>
      <c r="U10" s="111">
        <f>IF('נוסח ב'!U19="נכון",2,0)</f>
        <v>0</v>
      </c>
      <c r="V10" s="111">
        <f>IF('נוסח ב'!V19="נכון",2,0)</f>
        <v>0</v>
      </c>
      <c r="W10" s="111">
        <f>IF('נוסח ב'!W19="ד",2,0)</f>
        <v>0</v>
      </c>
      <c r="X10" s="111">
        <f>IF('נוסח ב'!X19="נכון",2,0)</f>
        <v>0</v>
      </c>
      <c r="Y10" s="111">
        <f>IF('נוסח ב'!Y19="גדולה מ-",2,0)</f>
        <v>0</v>
      </c>
      <c r="Z10" s="176">
        <f>IF('נוסח ב'!Z19=3,2,0)</f>
        <v>0</v>
      </c>
      <c r="AA10" s="176">
        <f>IF('נוסח ב'!AA19="2 מסקנות נכונות",4,IF('נוסח ב'!AA19="מסקנה נכונה 1",2,0))</f>
        <v>0</v>
      </c>
      <c r="AB10" s="119">
        <f t="shared" ref="AB10:AB53" si="2">SUM(R10:AA10)</f>
        <v>0</v>
      </c>
      <c r="AC10" s="111">
        <f>IF('נוסח ב'!AC19="נכון",3,IF('נוסח ב'!AC19="חלקי",2,0))</f>
        <v>0</v>
      </c>
      <c r="AD10" s="111">
        <f>IF('נוסח ב'!AD19="4 תשובות נכונות",4,IF('נוסח ב'!AD19="3 תשובות נכונות",3,IF('נוסח ב'!AD19="2 תשובות נכונות",2,IF('נוסח ב'!AD19="תשובה נכונה 1",1,0))))</f>
        <v>0</v>
      </c>
      <c r="AE10" s="111">
        <f>IF('נוסח ב'!AE19="צוינו 2 מרכיבים",3,IF('נוסח ב'!AE19="צוין מרכיב 1",2,0))</f>
        <v>0</v>
      </c>
      <c r="AF10" s="111">
        <f>IF('נוסח ב'!AF19="ב",2,0)</f>
        <v>0</v>
      </c>
      <c r="AG10" s="111">
        <f>IF('נוסח ב'!AG19="נכון",3,IF('נוסח ב'!AG19="רק הסבר ביולוגי נכון",2,IF('נוסח ב'!AG19="רק ציון נתונים נכונים",1,0)))</f>
        <v>0</v>
      </c>
      <c r="AH10" s="111">
        <f>IF('נוסח ב'!AH19=3,2,0)</f>
        <v>0</v>
      </c>
      <c r="AI10" s="111">
        <f>IF('נוסח ב'!AI19="צוינו 2 מרכיבים",3,IF('נוסח ב'!AI19="צוין מרכיב 1",2,0))</f>
        <v>0</v>
      </c>
      <c r="AJ10" s="111">
        <f>IF('נוסח ב'!AJ19="צוינו 2 מרכיבים",3,IF('נוסח ב'!AJ19="צוין מרכיב 1",2,0))</f>
        <v>0</v>
      </c>
      <c r="AK10" s="150">
        <f t="shared" ref="AK10:AK53" si="3">SUM(AC10:AJ10)</f>
        <v>0</v>
      </c>
      <c r="AL10" s="111">
        <f>IF('נוסח ב'!AL19=2,2,0)</f>
        <v>0</v>
      </c>
      <c r="AM10" s="111">
        <f>IF('נוסח ב'!AM19="נכון",4,IF('נוסח ב'!AM19="חלקי - 3 נקודות",3,IF('נוסח ב'!AM19="חלקי - 2 נקודות",2,IF('נוסח ב'!AM19="חלקי - נקודה 1",1,0))))</f>
        <v>0</v>
      </c>
      <c r="AN10" s="149">
        <f>IF('נוסח ב'!AN19="2 השלמות נכונות",2,IF('נוסח ב'!AN19="השלמה נכונה אחת",1,0))</f>
        <v>0</v>
      </c>
      <c r="AO10" s="149">
        <f>IF('נוסח ב'!AO19="5 תשובות נכונות",5,IF('נוסח ב'!AO19="4 תשובות נכונות",4,IF('נוסח ב'!AO19="3 תשובות נכונות",3,IF('נוסח ב'!AO19="2 תשובות נכונות",2,IF('נוסח ב'!AO19="תשובה נכונה 1",1,0)))))</f>
        <v>0</v>
      </c>
      <c r="AP10" s="111">
        <f>IF('נוסח ב'!AP19="נכון",2,0)</f>
        <v>0</v>
      </c>
      <c r="AQ10" s="150">
        <f t="shared" ref="AQ10:AQ53" si="4">SUM(AL10:AP10)</f>
        <v>0</v>
      </c>
      <c r="AR10" s="131">
        <f t="shared" ref="AR10:AR53" si="5">P10</f>
        <v>0</v>
      </c>
      <c r="AS10" s="131">
        <f t="shared" ref="AS10:AS53" si="6">SUM(AB10+AK10+AQ10)</f>
        <v>0</v>
      </c>
      <c r="AT10" s="146">
        <f>'נוסח ב'!Q19</f>
        <v>0</v>
      </c>
      <c r="AU10" s="87">
        <f t="shared" si="0"/>
        <v>0</v>
      </c>
      <c r="BB10"/>
      <c r="BC10"/>
      <c r="BD10"/>
      <c r="BE10"/>
      <c r="BF10"/>
    </row>
    <row r="11" spans="1:58" x14ac:dyDescent="0.2">
      <c r="A11" s="10">
        <v>3</v>
      </c>
      <c r="B11" s="110">
        <f>'נוסח ב'!B20</f>
        <v>0</v>
      </c>
      <c r="C11" s="111">
        <f>IF('נוסח ב'!C20="נכון",4,IF('נוסח ב'!C20="חלקי",3,0))</f>
        <v>0</v>
      </c>
      <c r="D11" s="111">
        <f>IF('נוסח ב'!D20=2,3,0)</f>
        <v>0</v>
      </c>
      <c r="E11" s="111">
        <f>IF('נוסח ב'!E20="נכון",4,0)</f>
        <v>0</v>
      </c>
      <c r="F11" s="111">
        <f>IF('נוסח ב'!F20="צוינו 3 מרכיבים",3,IF('נוסח ב'!F20="צוינו 2 מרכיבים",2,IF('נוסח ב'!F20="צוין מרכיב 1",1,0)))</f>
        <v>0</v>
      </c>
      <c r="G11" s="111">
        <f>IF('נוסח ב'!G20="נכון",4,IF('נוסח ב'!G20="חלקי",2,0))</f>
        <v>0</v>
      </c>
      <c r="H11" s="111">
        <f>IF('נוסח ב'!H20="נכון",2,IF('נוסח ב'!H20="חלקי",1,0))</f>
        <v>0</v>
      </c>
      <c r="I11" s="111">
        <f>IF('נוסח ב'!I20=3,2,0)</f>
        <v>0</v>
      </c>
      <c r="J11" s="111">
        <f>IF('נוסח ב'!J20="2 תשובות נכונות",2,IF('נוסח ב'!J20="תשובה נכונה 1",1,0))</f>
        <v>0</v>
      </c>
      <c r="K11" s="111">
        <f>IF('נוסח ב'!K20=4,2,0)</f>
        <v>0</v>
      </c>
      <c r="L11" s="111">
        <f>IF('נוסח ב'!L20="נכון",4,IF('נוסח ב'!L20="חלקי",3,0))</f>
        <v>0</v>
      </c>
      <c r="M11" s="111">
        <f>IF('נוסח ב'!M20="נכון",3,0)</f>
        <v>0</v>
      </c>
      <c r="N11" s="111">
        <f>IF('נוסח ב'!N20=3,3,0)</f>
        <v>0</v>
      </c>
      <c r="O11" s="176">
        <f>IF('נוסח ב'!O20="נכון",4,IF('נוסח ב'!O20="חלקי",2,0))</f>
        <v>0</v>
      </c>
      <c r="P11" s="119">
        <f t="shared" si="1"/>
        <v>0</v>
      </c>
      <c r="Q11" s="186">
        <f>'נוסח ב'!Q20</f>
        <v>0</v>
      </c>
      <c r="R11" s="111">
        <f>IF('נוסח ב'!R20=4,2,0)</f>
        <v>0</v>
      </c>
      <c r="S11" s="111">
        <f>IF('נוסח ב'!S20=2,2,0)</f>
        <v>0</v>
      </c>
      <c r="T11" s="111">
        <f>IF('נוסח ב'!T20="נכון",2,0)</f>
        <v>0</v>
      </c>
      <c r="U11" s="111">
        <f>IF('נוסח ב'!U20="נכון",2,0)</f>
        <v>0</v>
      </c>
      <c r="V11" s="111">
        <f>IF('נוסח ב'!V20="נכון",2,0)</f>
        <v>0</v>
      </c>
      <c r="W11" s="111">
        <f>IF('נוסח ב'!W20="ד",2,0)</f>
        <v>0</v>
      </c>
      <c r="X11" s="111">
        <f>IF('נוסח ב'!X20="נכון",2,0)</f>
        <v>0</v>
      </c>
      <c r="Y11" s="111">
        <f>IF('נוסח ב'!Y20="גדולה מ-",2,0)</f>
        <v>0</v>
      </c>
      <c r="Z11" s="176">
        <f>IF('נוסח ב'!Z20=3,2,0)</f>
        <v>0</v>
      </c>
      <c r="AA11" s="176">
        <f>IF('נוסח ב'!AA20="2 מסקנות נכונות",4,IF('נוסח ב'!AA20="מסקנה נכונה 1",2,0))</f>
        <v>0</v>
      </c>
      <c r="AB11" s="119">
        <f t="shared" si="2"/>
        <v>0</v>
      </c>
      <c r="AC11" s="111">
        <f>IF('נוסח ב'!AC20="נכון",3,IF('נוסח ב'!AC20="חלקי",2,0))</f>
        <v>0</v>
      </c>
      <c r="AD11" s="111">
        <f>IF('נוסח ב'!AD20="4 תשובות נכונות",4,IF('נוסח ב'!AD20="3 תשובות נכונות",3,IF('נוסח ב'!AD20="2 תשובות נכונות",2,IF('נוסח ב'!AD20="תשובה נכונה 1",1,0))))</f>
        <v>0</v>
      </c>
      <c r="AE11" s="111">
        <f>IF('נוסח ב'!AE20="צוינו 2 מרכיבים",3,IF('נוסח ב'!AE20="צוין מרכיב 1",2,0))</f>
        <v>0</v>
      </c>
      <c r="AF11" s="111">
        <f>IF('נוסח ב'!AF20="ב",2,0)</f>
        <v>0</v>
      </c>
      <c r="AG11" s="111">
        <f>IF('נוסח ב'!AG20="נכון",3,IF('נוסח ב'!AG20="רק הסבר ביולוגי נכון",2,IF('נוסח ב'!AG20="רק ציון נתונים נכונים",1,0)))</f>
        <v>0</v>
      </c>
      <c r="AH11" s="111">
        <f>IF('נוסח ב'!AH20=3,2,0)</f>
        <v>0</v>
      </c>
      <c r="AI11" s="111">
        <f>IF('נוסח ב'!AI20="צוינו 2 מרכיבים",3,IF('נוסח ב'!AI20="צוין מרכיב 1",2,0))</f>
        <v>0</v>
      </c>
      <c r="AJ11" s="111">
        <f>IF('נוסח ב'!AJ20="צוינו 2 מרכיבים",3,IF('נוסח ב'!AJ20="צוין מרכיב 1",2,0))</f>
        <v>0</v>
      </c>
      <c r="AK11" s="150">
        <f t="shared" si="3"/>
        <v>0</v>
      </c>
      <c r="AL11" s="111">
        <f>IF('נוסח ב'!AL20=2,2,0)</f>
        <v>0</v>
      </c>
      <c r="AM11" s="111">
        <f>IF('נוסח ב'!AM20="נכון",4,IF('נוסח ב'!AM20="חלקי - 3 נקודות",3,IF('נוסח ב'!AM20="חלקי - 2 נקודות",2,IF('נוסח ב'!AM20="חלקי - נקודה 1",1,0))))</f>
        <v>0</v>
      </c>
      <c r="AN11" s="149">
        <f>IF('נוסח ב'!AN20="2 השלמות נכונות",2,IF('נוסח ב'!AN20="השלמה נכונה אחת",1,0))</f>
        <v>0</v>
      </c>
      <c r="AO11" s="149">
        <f>IF('נוסח ב'!AO20="5 תשובות נכונות",5,IF('נוסח ב'!AO20="4 תשובות נכונות",4,IF('נוסח ב'!AO20="3 תשובות נכונות",3,IF('נוסח ב'!AO20="2 תשובות נכונות",2,IF('נוסח ב'!AO20="תשובה נכונה 1",1,0)))))</f>
        <v>0</v>
      </c>
      <c r="AP11" s="111">
        <f>IF('נוסח ב'!AP20="נכון",2,0)</f>
        <v>0</v>
      </c>
      <c r="AQ11" s="150">
        <f t="shared" si="4"/>
        <v>0</v>
      </c>
      <c r="AR11" s="131">
        <f t="shared" si="5"/>
        <v>0</v>
      </c>
      <c r="AS11" s="131">
        <f t="shared" si="6"/>
        <v>0</v>
      </c>
      <c r="AT11" s="146">
        <f>'נוסח ב'!Q20</f>
        <v>0</v>
      </c>
      <c r="AU11" s="87">
        <f t="shared" si="0"/>
        <v>0</v>
      </c>
      <c r="BB11"/>
      <c r="BC11"/>
      <c r="BD11"/>
      <c r="BE11"/>
      <c r="BF11"/>
    </row>
    <row r="12" spans="1:58" x14ac:dyDescent="0.2">
      <c r="A12" s="10">
        <v>4</v>
      </c>
      <c r="B12" s="110">
        <f>'נוסח ב'!B21</f>
        <v>0</v>
      </c>
      <c r="C12" s="111">
        <f>IF('נוסח ב'!C21="נכון",4,IF('נוסח ב'!C21="חלקי",3,0))</f>
        <v>0</v>
      </c>
      <c r="D12" s="111">
        <f>IF('נוסח ב'!D21=2,3,0)</f>
        <v>0</v>
      </c>
      <c r="E12" s="111">
        <f>IF('נוסח ב'!E21="נכון",4,0)</f>
        <v>0</v>
      </c>
      <c r="F12" s="111">
        <f>IF('נוסח ב'!F21="צוינו 3 מרכיבים",3,IF('נוסח ב'!F21="צוינו 2 מרכיבים",2,IF('נוסח ב'!F21="צוין מרכיב 1",1,0)))</f>
        <v>0</v>
      </c>
      <c r="G12" s="111">
        <f>IF('נוסח ב'!G21="נכון",4,IF('נוסח ב'!G21="חלקי",2,0))</f>
        <v>0</v>
      </c>
      <c r="H12" s="111">
        <f>IF('נוסח ב'!H21="נכון",2,IF('נוסח ב'!H21="חלקי",1,0))</f>
        <v>0</v>
      </c>
      <c r="I12" s="111">
        <f>IF('נוסח ב'!I21=3,2,0)</f>
        <v>0</v>
      </c>
      <c r="J12" s="111">
        <f>IF('נוסח ב'!J21="2 תשובות נכונות",2,IF('נוסח ב'!J21="תשובה נכונה 1",1,0))</f>
        <v>0</v>
      </c>
      <c r="K12" s="111">
        <f>IF('נוסח ב'!K21=4,2,0)</f>
        <v>0</v>
      </c>
      <c r="L12" s="111">
        <f>IF('נוסח ב'!L21="נכון",4,IF('נוסח ב'!L21="חלקי",3,0))</f>
        <v>0</v>
      </c>
      <c r="M12" s="111">
        <f>IF('נוסח ב'!M21="נכון",3,0)</f>
        <v>0</v>
      </c>
      <c r="N12" s="111">
        <f>IF('נוסח ב'!N21=3,3,0)</f>
        <v>0</v>
      </c>
      <c r="O12" s="176">
        <f>IF('נוסח ב'!O21="נכון",4,IF('נוסח ב'!O21="חלקי",2,0))</f>
        <v>0</v>
      </c>
      <c r="P12" s="119">
        <f t="shared" si="1"/>
        <v>0</v>
      </c>
      <c r="Q12" s="186">
        <f>'נוסח ב'!Q21</f>
        <v>0</v>
      </c>
      <c r="R12" s="111">
        <f>IF('נוסח ב'!R21=4,2,0)</f>
        <v>0</v>
      </c>
      <c r="S12" s="111">
        <f>IF('נוסח ב'!S21=2,2,0)</f>
        <v>0</v>
      </c>
      <c r="T12" s="111">
        <f>IF('נוסח ב'!T21="נכון",2,0)</f>
        <v>0</v>
      </c>
      <c r="U12" s="111">
        <f>IF('נוסח ב'!U21="נכון",2,0)</f>
        <v>0</v>
      </c>
      <c r="V12" s="111">
        <f>IF('נוסח ב'!V21="נכון",2,0)</f>
        <v>0</v>
      </c>
      <c r="W12" s="111">
        <f>IF('נוסח ב'!W21="ד",2,0)</f>
        <v>0</v>
      </c>
      <c r="X12" s="111">
        <f>IF('נוסח ב'!X21="נכון",2,0)</f>
        <v>0</v>
      </c>
      <c r="Y12" s="111">
        <f>IF('נוסח ב'!Y21="גדולה מ-",2,0)</f>
        <v>0</v>
      </c>
      <c r="Z12" s="176">
        <f>IF('נוסח ב'!Z21=3,2,0)</f>
        <v>0</v>
      </c>
      <c r="AA12" s="176">
        <f>IF('נוסח ב'!AA21="2 מסקנות נכונות",4,IF('נוסח ב'!AA21="מסקנה נכונה 1",2,0))</f>
        <v>0</v>
      </c>
      <c r="AB12" s="119">
        <f t="shared" si="2"/>
        <v>0</v>
      </c>
      <c r="AC12" s="111">
        <f>IF('נוסח ב'!AC21="נכון",3,IF('נוסח ב'!AC21="חלקי",2,0))</f>
        <v>0</v>
      </c>
      <c r="AD12" s="111">
        <f>IF('נוסח ב'!AD21="4 תשובות נכונות",4,IF('נוסח ב'!AD21="3 תשובות נכונות",3,IF('נוסח ב'!AD21="2 תשובות נכונות",2,IF('נוסח ב'!AD21="תשובה נכונה 1",1,0))))</f>
        <v>0</v>
      </c>
      <c r="AE12" s="111">
        <f>IF('נוסח ב'!AE21="צוינו 2 מרכיבים",3,IF('נוסח ב'!AE21="צוין מרכיב 1",2,0))</f>
        <v>0</v>
      </c>
      <c r="AF12" s="111">
        <f>IF('נוסח ב'!AF21="ב",2,0)</f>
        <v>0</v>
      </c>
      <c r="AG12" s="111">
        <f>IF('נוסח ב'!AG21="נכון",3,IF('נוסח ב'!AG21="רק הסבר ביולוגי נכון",2,IF('נוסח ב'!AG21="רק ציון נתונים נכונים",1,0)))</f>
        <v>0</v>
      </c>
      <c r="AH12" s="111">
        <f>IF('נוסח ב'!AH21=3,2,0)</f>
        <v>0</v>
      </c>
      <c r="AI12" s="111">
        <f>IF('נוסח ב'!AI21="צוינו 2 מרכיבים",3,IF('נוסח ב'!AI21="צוין מרכיב 1",2,0))</f>
        <v>0</v>
      </c>
      <c r="AJ12" s="111">
        <f>IF('נוסח ב'!AJ21="צוינו 2 מרכיבים",3,IF('נוסח ב'!AJ21="צוין מרכיב 1",2,0))</f>
        <v>0</v>
      </c>
      <c r="AK12" s="150">
        <f t="shared" si="3"/>
        <v>0</v>
      </c>
      <c r="AL12" s="111">
        <f>IF('נוסח ב'!AL21=2,2,0)</f>
        <v>0</v>
      </c>
      <c r="AM12" s="111">
        <f>IF('נוסח ב'!AM21="נכון",4,IF('נוסח ב'!AM21="חלקי - 3 נקודות",3,IF('נוסח ב'!AM21="חלקי - 2 נקודות",2,IF('נוסח ב'!AM21="חלקי - נקודה 1",1,0))))</f>
        <v>0</v>
      </c>
      <c r="AN12" s="149">
        <f>IF('נוסח ב'!AN21="2 השלמות נכונות",2,IF('נוסח ב'!AN21="השלמה נכונה אחת",1,0))</f>
        <v>0</v>
      </c>
      <c r="AO12" s="149">
        <f>IF('נוסח ב'!AO21="5 תשובות נכונות",5,IF('נוסח ב'!AO21="4 תשובות נכונות",4,IF('נוסח ב'!AO21="3 תשובות נכונות",3,IF('נוסח ב'!AO21="2 תשובות נכונות",2,IF('נוסח ב'!AO21="תשובה נכונה 1",1,0)))))</f>
        <v>0</v>
      </c>
      <c r="AP12" s="111">
        <f>IF('נוסח ב'!AP21="נכון",2,0)</f>
        <v>0</v>
      </c>
      <c r="AQ12" s="150">
        <f t="shared" si="4"/>
        <v>0</v>
      </c>
      <c r="AR12" s="131">
        <f t="shared" si="5"/>
        <v>0</v>
      </c>
      <c r="AS12" s="131">
        <f t="shared" si="6"/>
        <v>0</v>
      </c>
      <c r="AT12" s="146">
        <f>'נוסח ב'!Q21</f>
        <v>0</v>
      </c>
      <c r="AU12" s="87">
        <f t="shared" si="0"/>
        <v>0</v>
      </c>
      <c r="BB12"/>
      <c r="BC12"/>
      <c r="BD12"/>
      <c r="BE12"/>
      <c r="BF12"/>
    </row>
    <row r="13" spans="1:58" x14ac:dyDescent="0.2">
      <c r="A13" s="10">
        <v>5</v>
      </c>
      <c r="B13" s="110">
        <f>'נוסח ב'!B22</f>
        <v>0</v>
      </c>
      <c r="C13" s="111">
        <f>IF('נוסח ב'!C22="נכון",4,IF('נוסח ב'!C22="חלקי",3,0))</f>
        <v>0</v>
      </c>
      <c r="D13" s="111">
        <f>IF('נוסח ב'!D22=2,3,0)</f>
        <v>0</v>
      </c>
      <c r="E13" s="111">
        <f>IF('נוסח ב'!E22="נכון",4,0)</f>
        <v>0</v>
      </c>
      <c r="F13" s="111">
        <f>IF('נוסח ב'!F22="צוינו 3 מרכיבים",3,IF('נוסח ב'!F22="צוינו 2 מרכיבים",2,IF('נוסח ב'!F22="צוין מרכיב 1",1,0)))</f>
        <v>0</v>
      </c>
      <c r="G13" s="111">
        <f>IF('נוסח ב'!G22="נכון",4,IF('נוסח ב'!G22="חלקי",2,0))</f>
        <v>0</v>
      </c>
      <c r="H13" s="111">
        <f>IF('נוסח ב'!H22="נכון",2,IF('נוסח ב'!H22="חלקי",1,0))</f>
        <v>0</v>
      </c>
      <c r="I13" s="111">
        <f>IF('נוסח ב'!I22=3,2,0)</f>
        <v>0</v>
      </c>
      <c r="J13" s="111">
        <f>IF('נוסח ב'!J22="2 תשובות נכונות",2,IF('נוסח ב'!J22="תשובה נכונה 1",1,0))</f>
        <v>0</v>
      </c>
      <c r="K13" s="111">
        <f>IF('נוסח ב'!K22=4,2,0)</f>
        <v>0</v>
      </c>
      <c r="L13" s="111">
        <f>IF('נוסח ב'!L22="נכון",4,IF('נוסח ב'!L22="חלקי",3,0))</f>
        <v>0</v>
      </c>
      <c r="M13" s="111">
        <f>IF('נוסח ב'!M22="נכון",3,0)</f>
        <v>0</v>
      </c>
      <c r="N13" s="111">
        <f>IF('נוסח ב'!N22=3,3,0)</f>
        <v>0</v>
      </c>
      <c r="O13" s="176">
        <f>IF('נוסח ב'!O22="נכון",4,IF('נוסח ב'!O22="חלקי",2,0))</f>
        <v>0</v>
      </c>
      <c r="P13" s="119">
        <f t="shared" si="1"/>
        <v>0</v>
      </c>
      <c r="Q13" s="186">
        <f>'נוסח ב'!Q22</f>
        <v>0</v>
      </c>
      <c r="R13" s="111">
        <f>IF('נוסח ב'!R22=4,2,0)</f>
        <v>0</v>
      </c>
      <c r="S13" s="111">
        <f>IF('נוסח ב'!S22=2,2,0)</f>
        <v>0</v>
      </c>
      <c r="T13" s="111">
        <f>IF('נוסח ב'!T22="נכון",2,0)</f>
        <v>0</v>
      </c>
      <c r="U13" s="111">
        <f>IF('נוסח ב'!U22="נכון",2,0)</f>
        <v>0</v>
      </c>
      <c r="V13" s="111">
        <f>IF('נוסח ב'!V22="נכון",2,0)</f>
        <v>0</v>
      </c>
      <c r="W13" s="111">
        <f>IF('נוסח ב'!W22="ד",2,0)</f>
        <v>0</v>
      </c>
      <c r="X13" s="111">
        <f>IF('נוסח ב'!X22="נכון",2,0)</f>
        <v>0</v>
      </c>
      <c r="Y13" s="111">
        <f>IF('נוסח ב'!Y22="גדולה מ-",2,0)</f>
        <v>0</v>
      </c>
      <c r="Z13" s="176">
        <f>IF('נוסח ב'!Z22=3,2,0)</f>
        <v>0</v>
      </c>
      <c r="AA13" s="176">
        <f>IF('נוסח ב'!AA22="2 מסקנות נכונות",4,IF('נוסח ב'!AA22="מסקנה נכונה 1",2,0))</f>
        <v>0</v>
      </c>
      <c r="AB13" s="119">
        <f t="shared" si="2"/>
        <v>0</v>
      </c>
      <c r="AC13" s="111">
        <f>IF('נוסח ב'!AC22="נכון",3,IF('נוסח ב'!AC22="חלקי",2,0))</f>
        <v>0</v>
      </c>
      <c r="AD13" s="111">
        <f>IF('נוסח ב'!AD22="4 תשובות נכונות",4,IF('נוסח ב'!AD22="3 תשובות נכונות",3,IF('נוסח ב'!AD22="2 תשובות נכונות",2,IF('נוסח ב'!AD22="תשובה נכונה 1",1,0))))</f>
        <v>0</v>
      </c>
      <c r="AE13" s="111">
        <f>IF('נוסח ב'!AE22="צוינו 2 מרכיבים",3,IF('נוסח ב'!AE22="צוין מרכיב 1",2,0))</f>
        <v>0</v>
      </c>
      <c r="AF13" s="111">
        <f>IF('נוסח ב'!AF22="ב",2,0)</f>
        <v>0</v>
      </c>
      <c r="AG13" s="111">
        <f>IF('נוסח ב'!AG22="נכון",3,IF('נוסח ב'!AG22="רק הסבר ביולוגי נכון",2,IF('נוסח ב'!AG22="רק ציון נתונים נכונים",1,0)))</f>
        <v>0</v>
      </c>
      <c r="AH13" s="111">
        <f>IF('נוסח ב'!AH22=3,2,0)</f>
        <v>0</v>
      </c>
      <c r="AI13" s="111">
        <f>IF('נוסח ב'!AI22="צוינו 2 מרכיבים",3,IF('נוסח ב'!AI22="צוין מרכיב 1",2,0))</f>
        <v>0</v>
      </c>
      <c r="AJ13" s="111">
        <f>IF('נוסח ב'!AJ22="צוינו 2 מרכיבים",3,IF('נוסח ב'!AJ22="צוין מרכיב 1",2,0))</f>
        <v>0</v>
      </c>
      <c r="AK13" s="150">
        <f t="shared" si="3"/>
        <v>0</v>
      </c>
      <c r="AL13" s="111">
        <f>IF('נוסח ב'!AL22=2,2,0)</f>
        <v>0</v>
      </c>
      <c r="AM13" s="111">
        <f>IF('נוסח ב'!AM22="נכון",4,IF('נוסח ב'!AM22="חלקי - 3 נקודות",3,IF('נוסח ב'!AM22="חלקי - 2 נקודות",2,IF('נוסח ב'!AM22="חלקי - נקודה 1",1,0))))</f>
        <v>0</v>
      </c>
      <c r="AN13" s="149">
        <f>IF('נוסח ב'!AN22="2 השלמות נכונות",2,IF('נוסח ב'!AN22="השלמה נכונה אחת",1,0))</f>
        <v>0</v>
      </c>
      <c r="AO13" s="149">
        <f>IF('נוסח ב'!AO22="5 תשובות נכונות",5,IF('נוסח ב'!AO22="4 תשובות נכונות",4,IF('נוסח ב'!AO22="3 תשובות נכונות",3,IF('נוסח ב'!AO22="2 תשובות נכונות",2,IF('נוסח ב'!AO22="תשובה נכונה 1",1,0)))))</f>
        <v>0</v>
      </c>
      <c r="AP13" s="111">
        <f>IF('נוסח ב'!AP22="נכון",2,0)</f>
        <v>0</v>
      </c>
      <c r="AQ13" s="150">
        <f t="shared" si="4"/>
        <v>0</v>
      </c>
      <c r="AR13" s="131">
        <f t="shared" si="5"/>
        <v>0</v>
      </c>
      <c r="AS13" s="131">
        <f t="shared" si="6"/>
        <v>0</v>
      </c>
      <c r="AT13" s="146">
        <f>'נוסח ב'!Q22</f>
        <v>0</v>
      </c>
      <c r="AU13" s="87">
        <f t="shared" si="0"/>
        <v>0</v>
      </c>
      <c r="BB13"/>
      <c r="BC13"/>
      <c r="BD13"/>
      <c r="BE13"/>
      <c r="BF13"/>
    </row>
    <row r="14" spans="1:58" x14ac:dyDescent="0.2">
      <c r="A14" s="10">
        <v>6</v>
      </c>
      <c r="B14" s="110">
        <f>'נוסח ב'!B23</f>
        <v>0</v>
      </c>
      <c r="C14" s="111">
        <f>IF('נוסח ב'!C23="נכון",4,IF('נוסח ב'!C23="חלקי",3,0))</f>
        <v>0</v>
      </c>
      <c r="D14" s="111">
        <f>IF('נוסח ב'!D23=2,3,0)</f>
        <v>0</v>
      </c>
      <c r="E14" s="111">
        <f>IF('נוסח ב'!E23="נכון",4,0)</f>
        <v>0</v>
      </c>
      <c r="F14" s="111">
        <f>IF('נוסח ב'!F23="צוינו 3 מרכיבים",3,IF('נוסח ב'!F23="צוינו 2 מרכיבים",2,IF('נוסח ב'!F23="צוין מרכיב 1",1,0)))</f>
        <v>0</v>
      </c>
      <c r="G14" s="111">
        <f>IF('נוסח ב'!G23="נכון",4,IF('נוסח ב'!G23="חלקי",2,0))</f>
        <v>0</v>
      </c>
      <c r="H14" s="111">
        <f>IF('נוסח ב'!H23="נכון",2,IF('נוסח ב'!H23="חלקי",1,0))</f>
        <v>0</v>
      </c>
      <c r="I14" s="111">
        <f>IF('נוסח ב'!I23=3,2,0)</f>
        <v>0</v>
      </c>
      <c r="J14" s="111">
        <f>IF('נוסח ב'!J23="2 תשובות נכונות",2,IF('נוסח ב'!J23="תשובה נכונה 1",1,0))</f>
        <v>0</v>
      </c>
      <c r="K14" s="111">
        <f>IF('נוסח ב'!K23=4,2,0)</f>
        <v>0</v>
      </c>
      <c r="L14" s="111">
        <f>IF('נוסח ב'!L23="נכון",4,IF('נוסח ב'!L23="חלקי",3,0))</f>
        <v>0</v>
      </c>
      <c r="M14" s="111">
        <f>IF('נוסח ב'!M23="נכון",3,0)</f>
        <v>0</v>
      </c>
      <c r="N14" s="111">
        <f>IF('נוסח ב'!N23=3,3,0)</f>
        <v>0</v>
      </c>
      <c r="O14" s="176">
        <f>IF('נוסח ב'!O23="נכון",4,IF('נוסח ב'!O23="חלקי",2,0))</f>
        <v>0</v>
      </c>
      <c r="P14" s="119">
        <f t="shared" si="1"/>
        <v>0</v>
      </c>
      <c r="Q14" s="186">
        <f>'נוסח ב'!Q23</f>
        <v>0</v>
      </c>
      <c r="R14" s="111">
        <f>IF('נוסח ב'!R23=4,2,0)</f>
        <v>0</v>
      </c>
      <c r="S14" s="111">
        <f>IF('נוסח ב'!S23=2,2,0)</f>
        <v>0</v>
      </c>
      <c r="T14" s="111">
        <f>IF('נוסח ב'!T23="נכון",2,0)</f>
        <v>0</v>
      </c>
      <c r="U14" s="111">
        <f>IF('נוסח ב'!U23="נכון",2,0)</f>
        <v>0</v>
      </c>
      <c r="V14" s="111">
        <f>IF('נוסח ב'!V23="נכון",2,0)</f>
        <v>0</v>
      </c>
      <c r="W14" s="111">
        <f>IF('נוסח ב'!W23="ד",2,0)</f>
        <v>0</v>
      </c>
      <c r="X14" s="111">
        <f>IF('נוסח ב'!X23="נכון",2,0)</f>
        <v>0</v>
      </c>
      <c r="Y14" s="111">
        <f>IF('נוסח ב'!Y23="גדולה מ-",2,0)</f>
        <v>0</v>
      </c>
      <c r="Z14" s="176">
        <f>IF('נוסח ב'!Z23=3,2,0)</f>
        <v>0</v>
      </c>
      <c r="AA14" s="176">
        <f>IF('נוסח ב'!AA23="2 מסקנות נכונות",4,IF('נוסח ב'!AA23="מסקנה נכונה 1",2,0))</f>
        <v>0</v>
      </c>
      <c r="AB14" s="119">
        <f t="shared" si="2"/>
        <v>0</v>
      </c>
      <c r="AC14" s="111">
        <f>IF('נוסח ב'!AC23="נכון",3,IF('נוסח ב'!AC23="חלקי",2,0))</f>
        <v>0</v>
      </c>
      <c r="AD14" s="111">
        <f>IF('נוסח ב'!AD23="4 תשובות נכונות",4,IF('נוסח ב'!AD23="3 תשובות נכונות",3,IF('נוסח ב'!AD23="2 תשובות נכונות",2,IF('נוסח ב'!AD23="תשובה נכונה 1",1,0))))</f>
        <v>0</v>
      </c>
      <c r="AE14" s="111">
        <f>IF('נוסח ב'!AE23="צוינו 2 מרכיבים",3,IF('נוסח ב'!AE23="צוין מרכיב 1",2,0))</f>
        <v>0</v>
      </c>
      <c r="AF14" s="111">
        <f>IF('נוסח ב'!AF23="ב",2,0)</f>
        <v>0</v>
      </c>
      <c r="AG14" s="111">
        <f>IF('נוסח ב'!AG23="נכון",3,IF('נוסח ב'!AG23="רק הסבר ביולוגי נכון",2,IF('נוסח ב'!AG23="רק ציון נתונים נכונים",1,0)))</f>
        <v>0</v>
      </c>
      <c r="AH14" s="111">
        <f>IF('נוסח ב'!AH23=3,2,0)</f>
        <v>0</v>
      </c>
      <c r="AI14" s="111">
        <f>IF('נוסח ב'!AI23="צוינו 2 מרכיבים",3,IF('נוסח ב'!AI23="צוין מרכיב 1",2,0))</f>
        <v>0</v>
      </c>
      <c r="AJ14" s="111">
        <f>IF('נוסח ב'!AJ23="צוינו 2 מרכיבים",3,IF('נוסח ב'!AJ23="צוין מרכיב 1",2,0))</f>
        <v>0</v>
      </c>
      <c r="AK14" s="150">
        <f t="shared" si="3"/>
        <v>0</v>
      </c>
      <c r="AL14" s="111">
        <f>IF('נוסח ב'!AL23=2,2,0)</f>
        <v>0</v>
      </c>
      <c r="AM14" s="111">
        <f>IF('נוסח ב'!AM23="נכון",4,IF('נוסח ב'!AM23="חלקי - 3 נקודות",3,IF('נוסח ב'!AM23="חלקי - 2 נקודות",2,IF('נוסח ב'!AM23="חלקי - נקודה 1",1,0))))</f>
        <v>0</v>
      </c>
      <c r="AN14" s="149">
        <f>IF('נוסח ב'!AN23="2 השלמות נכונות",2,IF('נוסח ב'!AN23="השלמה נכונה אחת",1,0))</f>
        <v>0</v>
      </c>
      <c r="AO14" s="149">
        <f>IF('נוסח ב'!AO23="5 תשובות נכונות",5,IF('נוסח ב'!AO23="4 תשובות נכונות",4,IF('נוסח ב'!AO23="3 תשובות נכונות",3,IF('נוסח ב'!AO23="2 תשובות נכונות",2,IF('נוסח ב'!AO23="תשובה נכונה 1",1,0)))))</f>
        <v>0</v>
      </c>
      <c r="AP14" s="111">
        <f>IF('נוסח ב'!AP23="נכון",2,0)</f>
        <v>0</v>
      </c>
      <c r="AQ14" s="150">
        <f t="shared" si="4"/>
        <v>0</v>
      </c>
      <c r="AR14" s="131">
        <f t="shared" si="5"/>
        <v>0</v>
      </c>
      <c r="AS14" s="131">
        <f t="shared" si="6"/>
        <v>0</v>
      </c>
      <c r="AT14" s="146">
        <f>'נוסח ב'!Q23</f>
        <v>0</v>
      </c>
      <c r="AU14" s="87">
        <f t="shared" si="0"/>
        <v>0</v>
      </c>
      <c r="BB14"/>
      <c r="BC14"/>
      <c r="BD14"/>
      <c r="BE14"/>
      <c r="BF14"/>
    </row>
    <row r="15" spans="1:58" x14ac:dyDescent="0.2">
      <c r="A15" s="10">
        <v>7</v>
      </c>
      <c r="B15" s="110">
        <f>'נוסח ב'!B24</f>
        <v>0</v>
      </c>
      <c r="C15" s="111">
        <f>IF('נוסח ב'!C24="נכון",4,IF('נוסח ב'!C24="חלקי",3,0))</f>
        <v>0</v>
      </c>
      <c r="D15" s="111">
        <f>IF('נוסח ב'!D24=2,3,0)</f>
        <v>0</v>
      </c>
      <c r="E15" s="111">
        <f>IF('נוסח ב'!E24="נכון",4,0)</f>
        <v>0</v>
      </c>
      <c r="F15" s="111">
        <f>IF('נוסח ב'!F24="צוינו 3 מרכיבים",3,IF('נוסח ב'!F24="צוינו 2 מרכיבים",2,IF('נוסח ב'!F24="צוין מרכיב 1",1,0)))</f>
        <v>0</v>
      </c>
      <c r="G15" s="111">
        <f>IF('נוסח ב'!G24="נכון",4,IF('נוסח ב'!G24="חלקי",2,0))</f>
        <v>0</v>
      </c>
      <c r="H15" s="111">
        <f>IF('נוסח ב'!H24="נכון",2,IF('נוסח ב'!H24="חלקי",1,0))</f>
        <v>0</v>
      </c>
      <c r="I15" s="111">
        <f>IF('נוסח ב'!I24=3,2,0)</f>
        <v>0</v>
      </c>
      <c r="J15" s="111">
        <f>IF('נוסח ב'!J24="2 תשובות נכונות",2,IF('נוסח ב'!J24="תשובה נכונה 1",1,0))</f>
        <v>0</v>
      </c>
      <c r="K15" s="111">
        <f>IF('נוסח ב'!K24=4,2,0)</f>
        <v>0</v>
      </c>
      <c r="L15" s="111">
        <f>IF('נוסח ב'!L24="נכון",4,IF('נוסח ב'!L24="חלקי",3,0))</f>
        <v>0</v>
      </c>
      <c r="M15" s="111">
        <f>IF('נוסח ב'!M24="נכון",3,0)</f>
        <v>0</v>
      </c>
      <c r="N15" s="111">
        <f>IF('נוסח ב'!N24=3,3,0)</f>
        <v>0</v>
      </c>
      <c r="O15" s="176">
        <f>IF('נוסח ב'!O24="נכון",4,IF('נוסח ב'!O24="חלקי",2,0))</f>
        <v>0</v>
      </c>
      <c r="P15" s="119">
        <f t="shared" si="1"/>
        <v>0</v>
      </c>
      <c r="Q15" s="186">
        <f>'נוסח ב'!Q24</f>
        <v>0</v>
      </c>
      <c r="R15" s="111">
        <f>IF('נוסח ב'!R24=4,2,0)</f>
        <v>0</v>
      </c>
      <c r="S15" s="111">
        <f>IF('נוסח ב'!S24=2,2,0)</f>
        <v>0</v>
      </c>
      <c r="T15" s="111">
        <f>IF('נוסח ב'!T24="נכון",2,0)</f>
        <v>0</v>
      </c>
      <c r="U15" s="111">
        <f>IF('נוסח ב'!U24="נכון",2,0)</f>
        <v>0</v>
      </c>
      <c r="V15" s="111">
        <f>IF('נוסח ב'!V24="נכון",2,0)</f>
        <v>0</v>
      </c>
      <c r="W15" s="111">
        <f>IF('נוסח ב'!W24="ד",2,0)</f>
        <v>0</v>
      </c>
      <c r="X15" s="111">
        <f>IF('נוסח ב'!X24="נכון",2,0)</f>
        <v>0</v>
      </c>
      <c r="Y15" s="111">
        <f>IF('נוסח ב'!Y24="גדולה מ-",2,0)</f>
        <v>0</v>
      </c>
      <c r="Z15" s="176">
        <f>IF('נוסח ב'!Z24=3,2,0)</f>
        <v>0</v>
      </c>
      <c r="AA15" s="176">
        <f>IF('נוסח ב'!AA24="2 מסקנות נכונות",4,IF('נוסח ב'!AA24="מסקנה נכונה 1",2,0))</f>
        <v>0</v>
      </c>
      <c r="AB15" s="119">
        <f t="shared" si="2"/>
        <v>0</v>
      </c>
      <c r="AC15" s="111">
        <f>IF('נוסח ב'!AC24="נכון",3,IF('נוסח ב'!AC24="חלקי",2,0))</f>
        <v>0</v>
      </c>
      <c r="AD15" s="111">
        <f>IF('נוסח ב'!AD24="4 תשובות נכונות",4,IF('נוסח ב'!AD24="3 תשובות נכונות",3,IF('נוסח ב'!AD24="2 תשובות נכונות",2,IF('נוסח ב'!AD24="תשובה נכונה 1",1,0))))</f>
        <v>0</v>
      </c>
      <c r="AE15" s="111">
        <f>IF('נוסח ב'!AE24="צוינו 2 מרכיבים",3,IF('נוסח ב'!AE24="צוין מרכיב 1",2,0))</f>
        <v>0</v>
      </c>
      <c r="AF15" s="111">
        <f>IF('נוסח ב'!AF24="ב",2,0)</f>
        <v>0</v>
      </c>
      <c r="AG15" s="111">
        <f>IF('נוסח ב'!AG24="נכון",3,IF('נוסח ב'!AG24="רק הסבר ביולוגי נכון",2,IF('נוסח ב'!AG24="רק ציון נתונים נכונים",1,0)))</f>
        <v>0</v>
      </c>
      <c r="AH15" s="111">
        <f>IF('נוסח ב'!AH24=3,2,0)</f>
        <v>0</v>
      </c>
      <c r="AI15" s="111">
        <f>IF('נוסח ב'!AI24="צוינו 2 מרכיבים",3,IF('נוסח ב'!AI24="צוין מרכיב 1",2,0))</f>
        <v>0</v>
      </c>
      <c r="AJ15" s="111">
        <f>IF('נוסח ב'!AJ24="צוינו 2 מרכיבים",3,IF('נוסח ב'!AJ24="צוין מרכיב 1",2,0))</f>
        <v>0</v>
      </c>
      <c r="AK15" s="150">
        <f t="shared" si="3"/>
        <v>0</v>
      </c>
      <c r="AL15" s="111">
        <f>IF('נוסח ב'!AL24=2,2,0)</f>
        <v>0</v>
      </c>
      <c r="AM15" s="111">
        <f>IF('נוסח ב'!AM24="נכון",4,IF('נוסח ב'!AM24="חלקי - 3 נקודות",3,IF('נוסח ב'!AM24="חלקי - 2 נקודות",2,IF('נוסח ב'!AM24="חלקי - נקודה 1",1,0))))</f>
        <v>0</v>
      </c>
      <c r="AN15" s="149">
        <f>IF('נוסח ב'!AN24="2 השלמות נכונות",2,IF('נוסח ב'!AN24="השלמה נכונה אחת",1,0))</f>
        <v>0</v>
      </c>
      <c r="AO15" s="149">
        <f>IF('נוסח ב'!AO24="5 תשובות נכונות",5,IF('נוסח ב'!AO24="4 תשובות נכונות",4,IF('נוסח ב'!AO24="3 תשובות נכונות",3,IF('נוסח ב'!AO24="2 תשובות נכונות",2,IF('נוסח ב'!AO24="תשובה נכונה 1",1,0)))))</f>
        <v>0</v>
      </c>
      <c r="AP15" s="111">
        <f>IF('נוסח ב'!AP24="נכון",2,0)</f>
        <v>0</v>
      </c>
      <c r="AQ15" s="150">
        <f t="shared" si="4"/>
        <v>0</v>
      </c>
      <c r="AR15" s="131">
        <f t="shared" si="5"/>
        <v>0</v>
      </c>
      <c r="AS15" s="131">
        <f t="shared" si="6"/>
        <v>0</v>
      </c>
      <c r="AT15" s="146">
        <f>'נוסח ב'!Q24</f>
        <v>0</v>
      </c>
      <c r="AU15" s="87">
        <f t="shared" si="0"/>
        <v>0</v>
      </c>
      <c r="BB15"/>
      <c r="BC15"/>
      <c r="BD15"/>
      <c r="BE15"/>
      <c r="BF15"/>
    </row>
    <row r="16" spans="1:58" x14ac:dyDescent="0.2">
      <c r="A16" s="10">
        <v>8</v>
      </c>
      <c r="B16" s="110">
        <f>'נוסח ב'!B25</f>
        <v>0</v>
      </c>
      <c r="C16" s="111">
        <f>IF('נוסח ב'!C25="נכון",4,IF('נוסח ב'!C25="חלקי",3,0))</f>
        <v>0</v>
      </c>
      <c r="D16" s="111">
        <f>IF('נוסח ב'!D25=2,3,0)</f>
        <v>0</v>
      </c>
      <c r="E16" s="111">
        <f>IF('נוסח ב'!E25="נכון",4,0)</f>
        <v>0</v>
      </c>
      <c r="F16" s="111">
        <f>IF('נוסח ב'!F25="צוינו 3 מרכיבים",3,IF('נוסח ב'!F25="צוינו 2 מרכיבים",2,IF('נוסח ב'!F25="צוין מרכיב 1",1,0)))</f>
        <v>0</v>
      </c>
      <c r="G16" s="111">
        <f>IF('נוסח ב'!G25="נכון",4,IF('נוסח ב'!G25="חלקי",2,0))</f>
        <v>0</v>
      </c>
      <c r="H16" s="111">
        <f>IF('נוסח ב'!H25="נכון",2,IF('נוסח ב'!H25="חלקי",1,0))</f>
        <v>0</v>
      </c>
      <c r="I16" s="111">
        <f>IF('נוסח ב'!I25=3,2,0)</f>
        <v>0</v>
      </c>
      <c r="J16" s="111">
        <f>IF('נוסח ב'!J25="2 תשובות נכונות",2,IF('נוסח ב'!J25="תשובה נכונה 1",1,0))</f>
        <v>0</v>
      </c>
      <c r="K16" s="111">
        <f>IF('נוסח ב'!K25=4,2,0)</f>
        <v>0</v>
      </c>
      <c r="L16" s="111">
        <f>IF('נוסח ב'!L25="נכון",4,IF('נוסח ב'!L25="חלקי",3,0))</f>
        <v>0</v>
      </c>
      <c r="M16" s="111">
        <f>IF('נוסח ב'!M25="נכון",3,0)</f>
        <v>0</v>
      </c>
      <c r="N16" s="111">
        <f>IF('נוסח ב'!N25=3,3,0)</f>
        <v>0</v>
      </c>
      <c r="O16" s="176">
        <f>IF('נוסח ב'!O25="נכון",4,IF('נוסח ב'!O25="חלקי",2,0))</f>
        <v>0</v>
      </c>
      <c r="P16" s="119">
        <f t="shared" si="1"/>
        <v>0</v>
      </c>
      <c r="Q16" s="186">
        <f>'נוסח ב'!Q25</f>
        <v>0</v>
      </c>
      <c r="R16" s="111">
        <f>IF('נוסח ב'!R25=4,2,0)</f>
        <v>0</v>
      </c>
      <c r="S16" s="111">
        <f>IF('נוסח ב'!S25=2,2,0)</f>
        <v>0</v>
      </c>
      <c r="T16" s="111">
        <f>IF('נוסח ב'!T25="נכון",2,0)</f>
        <v>0</v>
      </c>
      <c r="U16" s="111">
        <f>IF('נוסח ב'!U25="נכון",2,0)</f>
        <v>0</v>
      </c>
      <c r="V16" s="111">
        <f>IF('נוסח ב'!V25="נכון",2,0)</f>
        <v>0</v>
      </c>
      <c r="W16" s="111">
        <f>IF('נוסח ב'!W25="ד",2,0)</f>
        <v>0</v>
      </c>
      <c r="X16" s="111">
        <f>IF('נוסח ב'!X25="נכון",2,0)</f>
        <v>0</v>
      </c>
      <c r="Y16" s="111">
        <f>IF('נוסח ב'!Y25="גדולה מ-",2,0)</f>
        <v>0</v>
      </c>
      <c r="Z16" s="176">
        <f>IF('נוסח ב'!Z25=3,2,0)</f>
        <v>0</v>
      </c>
      <c r="AA16" s="176">
        <f>IF('נוסח ב'!AA25="2 מסקנות נכונות",4,IF('נוסח ב'!AA25="מסקנה נכונה 1",2,0))</f>
        <v>0</v>
      </c>
      <c r="AB16" s="119">
        <f t="shared" si="2"/>
        <v>0</v>
      </c>
      <c r="AC16" s="111">
        <f>IF('נוסח ב'!AC25="נכון",3,IF('נוסח ב'!AC25="חלקי",2,0))</f>
        <v>0</v>
      </c>
      <c r="AD16" s="111">
        <f>IF('נוסח ב'!AD25="4 תשובות נכונות",4,IF('נוסח ב'!AD25="3 תשובות נכונות",3,IF('נוסח ב'!AD25="2 תשובות נכונות",2,IF('נוסח ב'!AD25="תשובה נכונה 1",1,0))))</f>
        <v>0</v>
      </c>
      <c r="AE16" s="111">
        <f>IF('נוסח ב'!AE25="צוינו 2 מרכיבים",3,IF('נוסח ב'!AE25="צוין מרכיב 1",2,0))</f>
        <v>0</v>
      </c>
      <c r="AF16" s="111">
        <f>IF('נוסח ב'!AF25="ב",2,0)</f>
        <v>0</v>
      </c>
      <c r="AG16" s="111">
        <f>IF('נוסח ב'!AG25="נכון",3,IF('נוסח ב'!AG25="רק הסבר ביולוגי נכון",2,IF('נוסח ב'!AG25="רק ציון נתונים נכונים",1,0)))</f>
        <v>0</v>
      </c>
      <c r="AH16" s="111">
        <f>IF('נוסח ב'!AH25=3,2,0)</f>
        <v>0</v>
      </c>
      <c r="AI16" s="111">
        <f>IF('נוסח ב'!AI25="צוינו 2 מרכיבים",3,IF('נוסח ב'!AI25="צוין מרכיב 1",2,0))</f>
        <v>0</v>
      </c>
      <c r="AJ16" s="111">
        <f>IF('נוסח ב'!AJ25="צוינו 2 מרכיבים",3,IF('נוסח ב'!AJ25="צוין מרכיב 1",2,0))</f>
        <v>0</v>
      </c>
      <c r="AK16" s="150">
        <f t="shared" si="3"/>
        <v>0</v>
      </c>
      <c r="AL16" s="111">
        <f>IF('נוסח ב'!AL25=2,2,0)</f>
        <v>0</v>
      </c>
      <c r="AM16" s="111">
        <f>IF('נוסח ב'!AM25="נכון",4,IF('נוסח ב'!AM25="חלקי - 3 נקודות",3,IF('נוסח ב'!AM25="חלקי - 2 נקודות",2,IF('נוסח ב'!AM25="חלקי - נקודה 1",1,0))))</f>
        <v>0</v>
      </c>
      <c r="AN16" s="149">
        <f>IF('נוסח ב'!AN25="2 השלמות נכונות",2,IF('נוסח ב'!AN25="השלמה נכונה אחת",1,0))</f>
        <v>0</v>
      </c>
      <c r="AO16" s="149">
        <f>IF('נוסח ב'!AO25="5 תשובות נכונות",5,IF('נוסח ב'!AO25="4 תשובות נכונות",4,IF('נוסח ב'!AO25="3 תשובות נכונות",3,IF('נוסח ב'!AO25="2 תשובות נכונות",2,IF('נוסח ב'!AO25="תשובה נכונה 1",1,0)))))</f>
        <v>0</v>
      </c>
      <c r="AP16" s="111">
        <f>IF('נוסח ב'!AP25="נכון",2,0)</f>
        <v>0</v>
      </c>
      <c r="AQ16" s="150">
        <f t="shared" si="4"/>
        <v>0</v>
      </c>
      <c r="AR16" s="131">
        <f t="shared" si="5"/>
        <v>0</v>
      </c>
      <c r="AS16" s="131">
        <f t="shared" si="6"/>
        <v>0</v>
      </c>
      <c r="AT16" s="146">
        <f>'נוסח ב'!Q25</f>
        <v>0</v>
      </c>
      <c r="AU16" s="87">
        <f t="shared" si="0"/>
        <v>0</v>
      </c>
      <c r="BB16"/>
      <c r="BC16"/>
      <c r="BD16"/>
      <c r="BE16"/>
      <c r="BF16"/>
    </row>
    <row r="17" spans="1:58" x14ac:dyDescent="0.2">
      <c r="A17" s="10">
        <v>9</v>
      </c>
      <c r="B17" s="110">
        <f>'נוסח ב'!B26</f>
        <v>0</v>
      </c>
      <c r="C17" s="111">
        <f>IF('נוסח ב'!C26="נכון",4,IF('נוסח ב'!C26="חלקי",3,0))</f>
        <v>0</v>
      </c>
      <c r="D17" s="111">
        <f>IF('נוסח ב'!D26=2,3,0)</f>
        <v>0</v>
      </c>
      <c r="E17" s="111">
        <f>IF('נוסח ב'!E26="נכון",4,0)</f>
        <v>0</v>
      </c>
      <c r="F17" s="111">
        <f>IF('נוסח ב'!F26="צוינו 3 מרכיבים",3,IF('נוסח ב'!F26="צוינו 2 מרכיבים",2,IF('נוסח ב'!F26="צוין מרכיב 1",1,0)))</f>
        <v>0</v>
      </c>
      <c r="G17" s="111">
        <f>IF('נוסח ב'!G26="נכון",4,IF('נוסח ב'!G26="חלקי",2,0))</f>
        <v>0</v>
      </c>
      <c r="H17" s="111">
        <f>IF('נוסח ב'!H26="נכון",2,IF('נוסח ב'!H26="חלקי",1,0))</f>
        <v>0</v>
      </c>
      <c r="I17" s="111">
        <f>IF('נוסח ב'!I26=3,2,0)</f>
        <v>0</v>
      </c>
      <c r="J17" s="111">
        <f>IF('נוסח ב'!J26="2 תשובות נכונות",2,IF('נוסח ב'!J26="תשובה נכונה 1",1,0))</f>
        <v>0</v>
      </c>
      <c r="K17" s="111">
        <f>IF('נוסח ב'!K26=4,2,0)</f>
        <v>0</v>
      </c>
      <c r="L17" s="111">
        <f>IF('נוסח ב'!L26="נכון",4,IF('נוסח ב'!L26="חלקי",3,0))</f>
        <v>0</v>
      </c>
      <c r="M17" s="111">
        <f>IF('נוסח ב'!M26="נכון",3,0)</f>
        <v>0</v>
      </c>
      <c r="N17" s="111">
        <f>IF('נוסח ב'!N26=3,3,0)</f>
        <v>0</v>
      </c>
      <c r="O17" s="176">
        <f>IF('נוסח ב'!O26="נכון",4,IF('נוסח ב'!O26="חלקי",2,0))</f>
        <v>0</v>
      </c>
      <c r="P17" s="119">
        <f t="shared" si="1"/>
        <v>0</v>
      </c>
      <c r="Q17" s="186">
        <f>'נוסח ב'!Q26</f>
        <v>0</v>
      </c>
      <c r="R17" s="111">
        <f>IF('נוסח ב'!R26=4,2,0)</f>
        <v>0</v>
      </c>
      <c r="S17" s="111">
        <f>IF('נוסח ב'!S26=2,2,0)</f>
        <v>0</v>
      </c>
      <c r="T17" s="111">
        <f>IF('נוסח ב'!T26="נכון",2,0)</f>
        <v>0</v>
      </c>
      <c r="U17" s="111">
        <f>IF('נוסח ב'!U26="נכון",2,0)</f>
        <v>0</v>
      </c>
      <c r="V17" s="111">
        <f>IF('נוסח ב'!V26="נכון",2,0)</f>
        <v>0</v>
      </c>
      <c r="W17" s="111">
        <f>IF('נוסח ב'!W26="ד",2,0)</f>
        <v>0</v>
      </c>
      <c r="X17" s="111">
        <f>IF('נוסח ב'!X26="נכון",2,0)</f>
        <v>0</v>
      </c>
      <c r="Y17" s="111">
        <f>IF('נוסח ב'!Y26="גדולה מ-",2,0)</f>
        <v>0</v>
      </c>
      <c r="Z17" s="176">
        <f>IF('נוסח ב'!Z26=3,2,0)</f>
        <v>0</v>
      </c>
      <c r="AA17" s="176">
        <f>IF('נוסח ב'!AA26="2 מסקנות נכונות",4,IF('נוסח ב'!AA26="מסקנה נכונה 1",2,0))</f>
        <v>0</v>
      </c>
      <c r="AB17" s="119">
        <f t="shared" si="2"/>
        <v>0</v>
      </c>
      <c r="AC17" s="111">
        <f>IF('נוסח ב'!AC26="נכון",3,IF('נוסח ב'!AC26="חלקי",2,0))</f>
        <v>0</v>
      </c>
      <c r="AD17" s="111">
        <f>IF('נוסח ב'!AD26="4 תשובות נכונות",4,IF('נוסח ב'!AD26="3 תשובות נכונות",3,IF('נוסח ב'!AD26="2 תשובות נכונות",2,IF('נוסח ב'!AD26="תשובה נכונה 1",1,0))))</f>
        <v>0</v>
      </c>
      <c r="AE17" s="111">
        <f>IF('נוסח ב'!AE26="צוינו 2 מרכיבים",3,IF('נוסח ב'!AE26="צוין מרכיב 1",2,0))</f>
        <v>0</v>
      </c>
      <c r="AF17" s="111">
        <f>IF('נוסח ב'!AF26="ב",2,0)</f>
        <v>0</v>
      </c>
      <c r="AG17" s="111">
        <f>IF('נוסח ב'!AG26="נכון",3,IF('נוסח ב'!AG26="רק הסבר ביולוגי נכון",2,IF('נוסח ב'!AG26="רק ציון נתונים נכונים",1,0)))</f>
        <v>0</v>
      </c>
      <c r="AH17" s="111">
        <f>IF('נוסח ב'!AH26=3,2,0)</f>
        <v>0</v>
      </c>
      <c r="AI17" s="111">
        <f>IF('נוסח ב'!AI26="צוינו 2 מרכיבים",3,IF('נוסח ב'!AI26="צוין מרכיב 1",2,0))</f>
        <v>0</v>
      </c>
      <c r="AJ17" s="111">
        <f>IF('נוסח ב'!AJ26="צוינו 2 מרכיבים",3,IF('נוסח ב'!AJ26="צוין מרכיב 1",2,0))</f>
        <v>0</v>
      </c>
      <c r="AK17" s="150">
        <f t="shared" si="3"/>
        <v>0</v>
      </c>
      <c r="AL17" s="111">
        <f>IF('נוסח ב'!AL26=2,2,0)</f>
        <v>0</v>
      </c>
      <c r="AM17" s="111">
        <f>IF('נוסח ב'!AM26="נכון",4,IF('נוסח ב'!AM26="חלקי - 3 נקודות",3,IF('נוסח ב'!AM26="חלקי - 2 נקודות",2,IF('נוסח ב'!AM26="חלקי - נקודה 1",1,0))))</f>
        <v>0</v>
      </c>
      <c r="AN17" s="149">
        <f>IF('נוסח ב'!AN26="2 השלמות נכונות",2,IF('נוסח ב'!AN26="השלמה נכונה אחת",1,0))</f>
        <v>0</v>
      </c>
      <c r="AO17" s="149">
        <f>IF('נוסח ב'!AO26="5 תשובות נכונות",5,IF('נוסח ב'!AO26="4 תשובות נכונות",4,IF('נוסח ב'!AO26="3 תשובות נכונות",3,IF('נוסח ב'!AO26="2 תשובות נכונות",2,IF('נוסח ב'!AO26="תשובה נכונה 1",1,0)))))</f>
        <v>0</v>
      </c>
      <c r="AP17" s="111">
        <f>IF('נוסח ב'!AP26="נכון",2,0)</f>
        <v>0</v>
      </c>
      <c r="AQ17" s="150">
        <f t="shared" si="4"/>
        <v>0</v>
      </c>
      <c r="AR17" s="131">
        <f t="shared" si="5"/>
        <v>0</v>
      </c>
      <c r="AS17" s="131">
        <f t="shared" si="6"/>
        <v>0</v>
      </c>
      <c r="AT17" s="146">
        <f>'נוסח ב'!Q26</f>
        <v>0</v>
      </c>
      <c r="AU17" s="87">
        <f t="shared" si="0"/>
        <v>0</v>
      </c>
      <c r="BB17"/>
      <c r="BC17"/>
      <c r="BD17"/>
      <c r="BE17"/>
      <c r="BF17"/>
    </row>
    <row r="18" spans="1:58" x14ac:dyDescent="0.2">
      <c r="A18" s="10">
        <v>10</v>
      </c>
      <c r="B18" s="110">
        <f>'נוסח ב'!B27</f>
        <v>0</v>
      </c>
      <c r="C18" s="111">
        <f>IF('נוסח ב'!C27="נכון",4,IF('נוסח ב'!C27="חלקי",3,0))</f>
        <v>0</v>
      </c>
      <c r="D18" s="111">
        <f>IF('נוסח ב'!D27=2,3,0)</f>
        <v>0</v>
      </c>
      <c r="E18" s="111">
        <f>IF('נוסח ב'!E27="נכון",4,0)</f>
        <v>0</v>
      </c>
      <c r="F18" s="111">
        <f>IF('נוסח ב'!F27="צוינו 3 מרכיבים",3,IF('נוסח ב'!F27="צוינו 2 מרכיבים",2,IF('נוסח ב'!F27="צוין מרכיב 1",1,0)))</f>
        <v>0</v>
      </c>
      <c r="G18" s="111">
        <f>IF('נוסח ב'!G27="נכון",4,IF('נוסח ב'!G27="חלקי",2,0))</f>
        <v>0</v>
      </c>
      <c r="H18" s="111">
        <f>IF('נוסח ב'!H27="נכון",2,IF('נוסח ב'!H27="חלקי",1,0))</f>
        <v>0</v>
      </c>
      <c r="I18" s="111">
        <f>IF('נוסח ב'!I27=3,2,0)</f>
        <v>0</v>
      </c>
      <c r="J18" s="111">
        <f>IF('נוסח ב'!J27="2 תשובות נכונות",2,IF('נוסח ב'!J27="תשובה נכונה 1",1,0))</f>
        <v>0</v>
      </c>
      <c r="K18" s="111">
        <f>IF('נוסח ב'!K27=4,2,0)</f>
        <v>0</v>
      </c>
      <c r="L18" s="111">
        <f>IF('נוסח ב'!L27="נכון",4,IF('נוסח ב'!L27="חלקי",3,0))</f>
        <v>0</v>
      </c>
      <c r="M18" s="111">
        <f>IF('נוסח ב'!M27="נכון",3,0)</f>
        <v>0</v>
      </c>
      <c r="N18" s="111">
        <f>IF('נוסח ב'!N27=3,3,0)</f>
        <v>0</v>
      </c>
      <c r="O18" s="176">
        <f>IF('נוסח ב'!O27="נכון",4,IF('נוסח ב'!O27="חלקי",2,0))</f>
        <v>0</v>
      </c>
      <c r="P18" s="119">
        <f t="shared" si="1"/>
        <v>0</v>
      </c>
      <c r="Q18" s="186">
        <f>'נוסח ב'!Q27</f>
        <v>0</v>
      </c>
      <c r="R18" s="111">
        <f>IF('נוסח ב'!R27=4,2,0)</f>
        <v>0</v>
      </c>
      <c r="S18" s="111">
        <f>IF('נוסח ב'!S27=2,2,0)</f>
        <v>0</v>
      </c>
      <c r="T18" s="111">
        <f>IF('נוסח ב'!T27="נכון",2,0)</f>
        <v>0</v>
      </c>
      <c r="U18" s="111">
        <f>IF('נוסח ב'!U27="נכון",2,0)</f>
        <v>0</v>
      </c>
      <c r="V18" s="111">
        <f>IF('נוסח ב'!V27="נכון",2,0)</f>
        <v>0</v>
      </c>
      <c r="W18" s="111">
        <f>IF('נוסח ב'!W27="ד",2,0)</f>
        <v>0</v>
      </c>
      <c r="X18" s="111">
        <f>IF('נוסח ב'!X27="נכון",2,0)</f>
        <v>0</v>
      </c>
      <c r="Y18" s="111">
        <f>IF('נוסח ב'!Y27="גדולה מ-",2,0)</f>
        <v>0</v>
      </c>
      <c r="Z18" s="176">
        <f>IF('נוסח ב'!Z27=3,2,0)</f>
        <v>0</v>
      </c>
      <c r="AA18" s="176">
        <f>IF('נוסח ב'!AA27="2 מסקנות נכונות",4,IF('נוסח ב'!AA27="מסקנה נכונה 1",2,0))</f>
        <v>0</v>
      </c>
      <c r="AB18" s="119">
        <f t="shared" si="2"/>
        <v>0</v>
      </c>
      <c r="AC18" s="111">
        <f>IF('נוסח ב'!AC27="נכון",3,IF('נוסח ב'!AC27="חלקי",2,0))</f>
        <v>0</v>
      </c>
      <c r="AD18" s="111">
        <f>IF('נוסח ב'!AD27="4 תשובות נכונות",4,IF('נוסח ב'!AD27="3 תשובות נכונות",3,IF('נוסח ב'!AD27="2 תשובות נכונות",2,IF('נוסח ב'!AD27="תשובה נכונה 1",1,0))))</f>
        <v>0</v>
      </c>
      <c r="AE18" s="111">
        <f>IF('נוסח ב'!AE27="צוינו 2 מרכיבים",3,IF('נוסח ב'!AE27="צוין מרכיב 1",2,0))</f>
        <v>0</v>
      </c>
      <c r="AF18" s="111">
        <f>IF('נוסח ב'!AF27="ב",2,0)</f>
        <v>0</v>
      </c>
      <c r="AG18" s="111">
        <f>IF('נוסח ב'!AG27="נכון",3,IF('נוסח ב'!AG27="רק הסבר ביולוגי נכון",2,IF('נוסח ב'!AG27="רק ציון נתונים נכונים",1,0)))</f>
        <v>0</v>
      </c>
      <c r="AH18" s="111">
        <f>IF('נוסח ב'!AH27=3,2,0)</f>
        <v>0</v>
      </c>
      <c r="AI18" s="111">
        <f>IF('נוסח ב'!AI27="צוינו 2 מרכיבים",3,IF('נוסח ב'!AI27="צוין מרכיב 1",2,0))</f>
        <v>0</v>
      </c>
      <c r="AJ18" s="111">
        <f>IF('נוסח ב'!AJ27="צוינו 2 מרכיבים",3,IF('נוסח ב'!AJ27="צוין מרכיב 1",2,0))</f>
        <v>0</v>
      </c>
      <c r="AK18" s="150">
        <f t="shared" si="3"/>
        <v>0</v>
      </c>
      <c r="AL18" s="111">
        <f>IF('נוסח ב'!AL27=2,2,0)</f>
        <v>0</v>
      </c>
      <c r="AM18" s="111">
        <f>IF('נוסח ב'!AM27="נכון",4,IF('נוסח ב'!AM27="חלקי - 3 נקודות",3,IF('נוסח ב'!AM27="חלקי - 2 נקודות",2,IF('נוסח ב'!AM27="חלקי - נקודה 1",1,0))))</f>
        <v>0</v>
      </c>
      <c r="AN18" s="149">
        <f>IF('נוסח ב'!AN27="2 השלמות נכונות",2,IF('נוסח ב'!AN27="השלמה נכונה אחת",1,0))</f>
        <v>0</v>
      </c>
      <c r="AO18" s="149">
        <f>IF('נוסח ב'!AO27="5 תשובות נכונות",5,IF('נוסח ב'!AO27="4 תשובות נכונות",4,IF('נוסח ב'!AO27="3 תשובות נכונות",3,IF('נוסח ב'!AO27="2 תשובות נכונות",2,IF('נוסח ב'!AO27="תשובה נכונה 1",1,0)))))</f>
        <v>0</v>
      </c>
      <c r="AP18" s="111">
        <f>IF('נוסח ב'!AP27="נכון",2,0)</f>
        <v>0</v>
      </c>
      <c r="AQ18" s="150">
        <f t="shared" si="4"/>
        <v>0</v>
      </c>
      <c r="AR18" s="131">
        <f t="shared" si="5"/>
        <v>0</v>
      </c>
      <c r="AS18" s="131">
        <f t="shared" si="6"/>
        <v>0</v>
      </c>
      <c r="AT18" s="146">
        <f>'נוסח ב'!Q27</f>
        <v>0</v>
      </c>
      <c r="AU18" s="87">
        <f t="shared" si="0"/>
        <v>0</v>
      </c>
      <c r="BB18"/>
      <c r="BC18"/>
      <c r="BD18"/>
      <c r="BE18"/>
      <c r="BF18"/>
    </row>
    <row r="19" spans="1:58" x14ac:dyDescent="0.2">
      <c r="A19" s="10">
        <v>11</v>
      </c>
      <c r="B19" s="110">
        <f>'נוסח ב'!B28</f>
        <v>0</v>
      </c>
      <c r="C19" s="111">
        <f>IF('נוסח ב'!C28="נכון",4,IF('נוסח ב'!C28="חלקי",3,0))</f>
        <v>0</v>
      </c>
      <c r="D19" s="111">
        <f>IF('נוסח ב'!D28=2,3,0)</f>
        <v>0</v>
      </c>
      <c r="E19" s="111">
        <f>IF('נוסח ב'!E28="נכון",4,0)</f>
        <v>0</v>
      </c>
      <c r="F19" s="111">
        <f>IF('נוסח ב'!F28="צוינו 3 מרכיבים",3,IF('נוסח ב'!F28="צוינו 2 מרכיבים",2,IF('נוסח ב'!F28="צוין מרכיב 1",1,0)))</f>
        <v>0</v>
      </c>
      <c r="G19" s="111">
        <f>IF('נוסח ב'!G28="נכון",4,IF('נוסח ב'!G28="חלקי",2,0))</f>
        <v>0</v>
      </c>
      <c r="H19" s="111">
        <f>IF('נוסח ב'!H28="נכון",2,IF('נוסח ב'!H28="חלקי",1,0))</f>
        <v>0</v>
      </c>
      <c r="I19" s="111">
        <f>IF('נוסח ב'!I28=3,2,0)</f>
        <v>0</v>
      </c>
      <c r="J19" s="111">
        <f>IF('נוסח ב'!J28="2 תשובות נכונות",2,IF('נוסח ב'!J28="תשובה נכונה 1",1,0))</f>
        <v>0</v>
      </c>
      <c r="K19" s="111">
        <f>IF('נוסח ב'!K28=4,2,0)</f>
        <v>0</v>
      </c>
      <c r="L19" s="111">
        <f>IF('נוסח ב'!L28="נכון",4,IF('נוסח ב'!L28="חלקי",3,0))</f>
        <v>0</v>
      </c>
      <c r="M19" s="111">
        <f>IF('נוסח ב'!M28="נכון",3,0)</f>
        <v>0</v>
      </c>
      <c r="N19" s="111">
        <f>IF('נוסח ב'!N28=3,3,0)</f>
        <v>0</v>
      </c>
      <c r="O19" s="176">
        <f>IF('נוסח ב'!O28="נכון",4,IF('נוסח ב'!O28="חלקי",2,0))</f>
        <v>0</v>
      </c>
      <c r="P19" s="119">
        <f t="shared" si="1"/>
        <v>0</v>
      </c>
      <c r="Q19" s="186">
        <f>'נוסח ב'!Q28</f>
        <v>0</v>
      </c>
      <c r="R19" s="111">
        <f>IF('נוסח ב'!R28=4,2,0)</f>
        <v>0</v>
      </c>
      <c r="S19" s="111">
        <f>IF('נוסח ב'!S28=2,2,0)</f>
        <v>0</v>
      </c>
      <c r="T19" s="111">
        <f>IF('נוסח ב'!T28="נכון",2,0)</f>
        <v>0</v>
      </c>
      <c r="U19" s="111">
        <f>IF('נוסח ב'!U28="נכון",2,0)</f>
        <v>0</v>
      </c>
      <c r="V19" s="111">
        <f>IF('נוסח ב'!V28="נכון",2,0)</f>
        <v>0</v>
      </c>
      <c r="W19" s="111">
        <f>IF('נוסח ב'!W28="ד",2,0)</f>
        <v>0</v>
      </c>
      <c r="X19" s="111">
        <f>IF('נוסח ב'!X28="נכון",2,0)</f>
        <v>0</v>
      </c>
      <c r="Y19" s="111">
        <f>IF('נוסח ב'!Y28="גדולה מ-",2,0)</f>
        <v>0</v>
      </c>
      <c r="Z19" s="176">
        <f>IF('נוסח ב'!Z28=3,2,0)</f>
        <v>0</v>
      </c>
      <c r="AA19" s="176">
        <f>IF('נוסח ב'!AA28="2 מסקנות נכונות",4,IF('נוסח ב'!AA28="מסקנה נכונה 1",2,0))</f>
        <v>0</v>
      </c>
      <c r="AB19" s="119">
        <f t="shared" si="2"/>
        <v>0</v>
      </c>
      <c r="AC19" s="111">
        <f>IF('נוסח ב'!AC28="נכון",3,IF('נוסח ב'!AC28="חלקי",2,0))</f>
        <v>0</v>
      </c>
      <c r="AD19" s="111">
        <f>IF('נוסח ב'!AD28="4 תשובות נכונות",4,IF('נוסח ב'!AD28="3 תשובות נכונות",3,IF('נוסח ב'!AD28="2 תשובות נכונות",2,IF('נוסח ב'!AD28="תשובה נכונה 1",1,0))))</f>
        <v>0</v>
      </c>
      <c r="AE19" s="111">
        <f>IF('נוסח ב'!AE28="צוינו 2 מרכיבים",3,IF('נוסח ב'!AE28="צוין מרכיב 1",2,0))</f>
        <v>0</v>
      </c>
      <c r="AF19" s="111">
        <f>IF('נוסח ב'!AF28="ב",2,0)</f>
        <v>0</v>
      </c>
      <c r="AG19" s="111">
        <f>IF('נוסח ב'!AG28="נכון",3,IF('נוסח ב'!AG28="רק הסבר ביולוגי נכון",2,IF('נוסח ב'!AG28="רק ציון נתונים נכונים",1,0)))</f>
        <v>0</v>
      </c>
      <c r="AH19" s="111">
        <f>IF('נוסח ב'!AH28=3,2,0)</f>
        <v>0</v>
      </c>
      <c r="AI19" s="111">
        <f>IF('נוסח ב'!AI28="צוינו 2 מרכיבים",3,IF('נוסח ב'!AI28="צוין מרכיב 1",2,0))</f>
        <v>0</v>
      </c>
      <c r="AJ19" s="111">
        <f>IF('נוסח ב'!AJ28="צוינו 2 מרכיבים",3,IF('נוסח ב'!AJ28="צוין מרכיב 1",2,0))</f>
        <v>0</v>
      </c>
      <c r="AK19" s="150">
        <f t="shared" si="3"/>
        <v>0</v>
      </c>
      <c r="AL19" s="111">
        <f>IF('נוסח ב'!AL28=2,2,0)</f>
        <v>0</v>
      </c>
      <c r="AM19" s="111">
        <f>IF('נוסח ב'!AM28="נכון",4,IF('נוסח ב'!AM28="חלקי - 3 נקודות",3,IF('נוסח ב'!AM28="חלקי - 2 נקודות",2,IF('נוסח ב'!AM28="חלקי - נקודה 1",1,0))))</f>
        <v>0</v>
      </c>
      <c r="AN19" s="149">
        <f>IF('נוסח ב'!AN28="2 השלמות נכונות",2,IF('נוסח ב'!AN28="השלמה נכונה אחת",1,0))</f>
        <v>0</v>
      </c>
      <c r="AO19" s="149">
        <f>IF('נוסח ב'!AO28="5 תשובות נכונות",5,IF('נוסח ב'!AO28="4 תשובות נכונות",4,IF('נוסח ב'!AO28="3 תשובות נכונות",3,IF('נוסח ב'!AO28="2 תשובות נכונות",2,IF('נוסח ב'!AO28="תשובה נכונה 1",1,0)))))</f>
        <v>0</v>
      </c>
      <c r="AP19" s="111">
        <f>IF('נוסח ב'!AP28="נכון",2,0)</f>
        <v>0</v>
      </c>
      <c r="AQ19" s="150">
        <f t="shared" si="4"/>
        <v>0</v>
      </c>
      <c r="AR19" s="131">
        <f t="shared" si="5"/>
        <v>0</v>
      </c>
      <c r="AS19" s="131">
        <f t="shared" si="6"/>
        <v>0</v>
      </c>
      <c r="AT19" s="146">
        <f>'נוסח ב'!Q28</f>
        <v>0</v>
      </c>
      <c r="AU19" s="87">
        <f t="shared" si="0"/>
        <v>0</v>
      </c>
      <c r="BB19"/>
      <c r="BC19"/>
      <c r="BD19"/>
      <c r="BE19"/>
      <c r="BF19"/>
    </row>
    <row r="20" spans="1:58" x14ac:dyDescent="0.2">
      <c r="A20" s="10">
        <v>12</v>
      </c>
      <c r="B20" s="110">
        <f>'נוסח ב'!B29</f>
        <v>0</v>
      </c>
      <c r="C20" s="111">
        <f>IF('נוסח ב'!C29="נכון",4,IF('נוסח ב'!C29="חלקי",3,0))</f>
        <v>0</v>
      </c>
      <c r="D20" s="111">
        <f>IF('נוסח ב'!D29=2,3,0)</f>
        <v>0</v>
      </c>
      <c r="E20" s="111">
        <f>IF('נוסח ב'!E29="נכון",4,0)</f>
        <v>0</v>
      </c>
      <c r="F20" s="111">
        <f>IF('נוסח ב'!F29="צוינו 3 מרכיבים",3,IF('נוסח ב'!F29="צוינו 2 מרכיבים",2,IF('נוסח ב'!F29="צוין מרכיב 1",1,0)))</f>
        <v>0</v>
      </c>
      <c r="G20" s="111">
        <f>IF('נוסח ב'!G29="נכון",4,IF('נוסח ב'!G29="חלקי",2,0))</f>
        <v>0</v>
      </c>
      <c r="H20" s="111">
        <f>IF('נוסח ב'!H29="נכון",2,IF('נוסח ב'!H29="חלקי",1,0))</f>
        <v>0</v>
      </c>
      <c r="I20" s="111">
        <f>IF('נוסח ב'!I29=3,2,0)</f>
        <v>0</v>
      </c>
      <c r="J20" s="111">
        <f>IF('נוסח ב'!J29="2 תשובות נכונות",2,IF('נוסח ב'!J29="תשובה נכונה 1",1,0))</f>
        <v>0</v>
      </c>
      <c r="K20" s="111">
        <f>IF('נוסח ב'!K29=4,2,0)</f>
        <v>0</v>
      </c>
      <c r="L20" s="111">
        <f>IF('נוסח ב'!L29="נכון",4,IF('נוסח ב'!L29="חלקי",3,0))</f>
        <v>0</v>
      </c>
      <c r="M20" s="111">
        <f>IF('נוסח ב'!M29="נכון",3,0)</f>
        <v>0</v>
      </c>
      <c r="N20" s="111">
        <f>IF('נוסח ב'!N29=3,3,0)</f>
        <v>0</v>
      </c>
      <c r="O20" s="176">
        <f>IF('נוסח ב'!O29="נכון",4,IF('נוסח ב'!O29="חלקי",2,0))</f>
        <v>0</v>
      </c>
      <c r="P20" s="119">
        <f t="shared" si="1"/>
        <v>0</v>
      </c>
      <c r="Q20" s="186">
        <f>'נוסח ב'!Q29</f>
        <v>0</v>
      </c>
      <c r="R20" s="111">
        <f>IF('נוסח ב'!R29=4,2,0)</f>
        <v>0</v>
      </c>
      <c r="S20" s="111">
        <f>IF('נוסח ב'!S29=2,2,0)</f>
        <v>0</v>
      </c>
      <c r="T20" s="111">
        <f>IF('נוסח ב'!T29="נכון",2,0)</f>
        <v>0</v>
      </c>
      <c r="U20" s="111">
        <f>IF('נוסח ב'!U29="נכון",2,0)</f>
        <v>0</v>
      </c>
      <c r="V20" s="111">
        <f>IF('נוסח ב'!V29="נכון",2,0)</f>
        <v>0</v>
      </c>
      <c r="W20" s="111">
        <f>IF('נוסח ב'!W29="ד",2,0)</f>
        <v>0</v>
      </c>
      <c r="X20" s="111">
        <f>IF('נוסח ב'!X29="נכון",2,0)</f>
        <v>0</v>
      </c>
      <c r="Y20" s="111">
        <f>IF('נוסח ב'!Y29="גדולה מ-",2,0)</f>
        <v>0</v>
      </c>
      <c r="Z20" s="176">
        <f>IF('נוסח ב'!Z29=3,2,0)</f>
        <v>0</v>
      </c>
      <c r="AA20" s="176">
        <f>IF('נוסח ב'!AA29="2 מסקנות נכונות",4,IF('נוסח ב'!AA29="מסקנה נכונה 1",2,0))</f>
        <v>0</v>
      </c>
      <c r="AB20" s="119">
        <f t="shared" si="2"/>
        <v>0</v>
      </c>
      <c r="AC20" s="111">
        <f>IF('נוסח ב'!AC29="נכון",3,IF('נוסח ב'!AC29="חלקי",2,0))</f>
        <v>0</v>
      </c>
      <c r="AD20" s="111">
        <f>IF('נוסח ב'!AD29="4 תשובות נכונות",4,IF('נוסח ב'!AD29="3 תשובות נכונות",3,IF('נוסח ב'!AD29="2 תשובות נכונות",2,IF('נוסח ב'!AD29="תשובה נכונה 1",1,0))))</f>
        <v>0</v>
      </c>
      <c r="AE20" s="111">
        <f>IF('נוסח ב'!AE29="צוינו 2 מרכיבים",3,IF('נוסח ב'!AE29="צוין מרכיב 1",2,0))</f>
        <v>0</v>
      </c>
      <c r="AF20" s="111">
        <f>IF('נוסח ב'!AF29="ב",2,0)</f>
        <v>0</v>
      </c>
      <c r="AG20" s="111">
        <f>IF('נוסח ב'!AG29="נכון",3,IF('נוסח ב'!AG29="רק הסבר ביולוגי נכון",2,IF('נוסח ב'!AG29="רק ציון נתונים נכונים",1,0)))</f>
        <v>0</v>
      </c>
      <c r="AH20" s="111">
        <f>IF('נוסח ב'!AH29=3,2,0)</f>
        <v>0</v>
      </c>
      <c r="AI20" s="111">
        <f>IF('נוסח ב'!AI29="צוינו 2 מרכיבים",3,IF('נוסח ב'!AI29="צוין מרכיב 1",2,0))</f>
        <v>0</v>
      </c>
      <c r="AJ20" s="111">
        <f>IF('נוסח ב'!AJ29="צוינו 2 מרכיבים",3,IF('נוסח ב'!AJ29="צוין מרכיב 1",2,0))</f>
        <v>0</v>
      </c>
      <c r="AK20" s="150">
        <f t="shared" si="3"/>
        <v>0</v>
      </c>
      <c r="AL20" s="111">
        <f>IF('נוסח ב'!AL29=2,2,0)</f>
        <v>0</v>
      </c>
      <c r="AM20" s="111">
        <f>IF('נוסח ב'!AM29="נכון",4,IF('נוסח ב'!AM29="חלקי - 3 נקודות",3,IF('נוסח ב'!AM29="חלקי - 2 נקודות",2,IF('נוסח ב'!AM29="חלקי - נקודה 1",1,0))))</f>
        <v>0</v>
      </c>
      <c r="AN20" s="149">
        <f>IF('נוסח ב'!AN29="2 השלמות נכונות",2,IF('נוסח ב'!AN29="השלמה נכונה אחת",1,0))</f>
        <v>0</v>
      </c>
      <c r="AO20" s="149">
        <f>IF('נוסח ב'!AO29="5 תשובות נכונות",5,IF('נוסח ב'!AO29="4 תשובות נכונות",4,IF('נוסח ב'!AO29="3 תשובות נכונות",3,IF('נוסח ב'!AO29="2 תשובות נכונות",2,IF('נוסח ב'!AO29="תשובה נכונה 1",1,0)))))</f>
        <v>0</v>
      </c>
      <c r="AP20" s="111">
        <f>IF('נוסח ב'!AP29="נכון",2,0)</f>
        <v>0</v>
      </c>
      <c r="AQ20" s="150">
        <f t="shared" si="4"/>
        <v>0</v>
      </c>
      <c r="AR20" s="131">
        <f t="shared" si="5"/>
        <v>0</v>
      </c>
      <c r="AS20" s="131">
        <f t="shared" si="6"/>
        <v>0</v>
      </c>
      <c r="AT20" s="146">
        <f>'נוסח ב'!Q29</f>
        <v>0</v>
      </c>
      <c r="AU20" s="87">
        <f t="shared" si="0"/>
        <v>0</v>
      </c>
      <c r="BB20"/>
      <c r="BC20"/>
      <c r="BD20"/>
      <c r="BE20"/>
      <c r="BF20"/>
    </row>
    <row r="21" spans="1:58" x14ac:dyDescent="0.2">
      <c r="A21" s="10">
        <v>13</v>
      </c>
      <c r="B21" s="110">
        <f>'נוסח ב'!B30</f>
        <v>0</v>
      </c>
      <c r="C21" s="111">
        <f>IF('נוסח ב'!C30="נכון",4,IF('נוסח ב'!C30="חלקי",3,0))</f>
        <v>0</v>
      </c>
      <c r="D21" s="111">
        <f>IF('נוסח ב'!D30=2,3,0)</f>
        <v>0</v>
      </c>
      <c r="E21" s="111">
        <f>IF('נוסח ב'!E30="נכון",4,0)</f>
        <v>0</v>
      </c>
      <c r="F21" s="111">
        <f>IF('נוסח ב'!F30="צוינו 3 מרכיבים",3,IF('נוסח ב'!F30="צוינו 2 מרכיבים",2,IF('נוסח ב'!F30="צוין מרכיב 1",1,0)))</f>
        <v>0</v>
      </c>
      <c r="G21" s="111">
        <f>IF('נוסח ב'!G30="נכון",4,IF('נוסח ב'!G30="חלקי",2,0))</f>
        <v>0</v>
      </c>
      <c r="H21" s="111">
        <f>IF('נוסח ב'!H30="נכון",2,IF('נוסח ב'!H30="חלקי",1,0))</f>
        <v>0</v>
      </c>
      <c r="I21" s="111">
        <f>IF('נוסח ב'!I30=3,2,0)</f>
        <v>0</v>
      </c>
      <c r="J21" s="111">
        <f>IF('נוסח ב'!J30="2 תשובות נכונות",2,IF('נוסח ב'!J30="תשובה נכונה 1",1,0))</f>
        <v>0</v>
      </c>
      <c r="K21" s="111">
        <f>IF('נוסח ב'!K30=4,2,0)</f>
        <v>0</v>
      </c>
      <c r="L21" s="111">
        <f>IF('נוסח ב'!L30="נכון",4,IF('נוסח ב'!L30="חלקי",3,0))</f>
        <v>0</v>
      </c>
      <c r="M21" s="111">
        <f>IF('נוסח ב'!M30="נכון",3,0)</f>
        <v>0</v>
      </c>
      <c r="N21" s="111">
        <f>IF('נוסח ב'!N30=3,3,0)</f>
        <v>0</v>
      </c>
      <c r="O21" s="176">
        <f>IF('נוסח ב'!O30="נכון",4,IF('נוסח ב'!O30="חלקי",2,0))</f>
        <v>0</v>
      </c>
      <c r="P21" s="119">
        <f t="shared" si="1"/>
        <v>0</v>
      </c>
      <c r="Q21" s="186">
        <f>'נוסח ב'!Q30</f>
        <v>0</v>
      </c>
      <c r="R21" s="111">
        <f>IF('נוסח ב'!R30=4,2,0)</f>
        <v>0</v>
      </c>
      <c r="S21" s="111">
        <f>IF('נוסח ב'!S30=2,2,0)</f>
        <v>0</v>
      </c>
      <c r="T21" s="111">
        <f>IF('נוסח ב'!T30="נכון",2,0)</f>
        <v>0</v>
      </c>
      <c r="U21" s="111">
        <f>IF('נוסח ב'!U30="נכון",2,0)</f>
        <v>0</v>
      </c>
      <c r="V21" s="111">
        <f>IF('נוסח ב'!V30="נכון",2,0)</f>
        <v>0</v>
      </c>
      <c r="W21" s="111">
        <f>IF('נוסח ב'!W30="ד",2,0)</f>
        <v>0</v>
      </c>
      <c r="X21" s="111">
        <f>IF('נוסח ב'!X30="נכון",2,0)</f>
        <v>0</v>
      </c>
      <c r="Y21" s="111">
        <f>IF('נוסח ב'!Y30="גדולה מ-",2,0)</f>
        <v>0</v>
      </c>
      <c r="Z21" s="176">
        <f>IF('נוסח ב'!Z30=3,2,0)</f>
        <v>0</v>
      </c>
      <c r="AA21" s="176">
        <f>IF('נוסח ב'!AA30="2 מסקנות נכונות",4,IF('נוסח ב'!AA30="מסקנה נכונה 1",2,0))</f>
        <v>0</v>
      </c>
      <c r="AB21" s="119">
        <f t="shared" si="2"/>
        <v>0</v>
      </c>
      <c r="AC21" s="111">
        <f>IF('נוסח ב'!AC30="נכון",3,IF('נוסח ב'!AC30="חלקי",2,0))</f>
        <v>0</v>
      </c>
      <c r="AD21" s="111">
        <f>IF('נוסח ב'!AD30="4 תשובות נכונות",4,IF('נוסח ב'!AD30="3 תשובות נכונות",3,IF('נוסח ב'!AD30="2 תשובות נכונות",2,IF('נוסח ב'!AD30="תשובה נכונה 1",1,0))))</f>
        <v>0</v>
      </c>
      <c r="AE21" s="111">
        <f>IF('נוסח ב'!AE30="צוינו 2 מרכיבים",3,IF('נוסח ב'!AE30="צוין מרכיב 1",2,0))</f>
        <v>0</v>
      </c>
      <c r="AF21" s="111">
        <f>IF('נוסח ב'!AF30="ב",2,0)</f>
        <v>0</v>
      </c>
      <c r="AG21" s="111">
        <f>IF('נוסח ב'!AG30="נכון",3,IF('נוסח ב'!AG30="רק הסבר ביולוגי נכון",2,IF('נוסח ב'!AG30="רק ציון נתונים נכונים",1,0)))</f>
        <v>0</v>
      </c>
      <c r="AH21" s="111">
        <f>IF('נוסח ב'!AH30=3,2,0)</f>
        <v>0</v>
      </c>
      <c r="AI21" s="111">
        <f>IF('נוסח ב'!AI30="צוינו 2 מרכיבים",3,IF('נוסח ב'!AI30="צוין מרכיב 1",2,0))</f>
        <v>0</v>
      </c>
      <c r="AJ21" s="111">
        <f>IF('נוסח ב'!AJ30="צוינו 2 מרכיבים",3,IF('נוסח ב'!AJ30="צוין מרכיב 1",2,0))</f>
        <v>0</v>
      </c>
      <c r="AK21" s="150">
        <f t="shared" si="3"/>
        <v>0</v>
      </c>
      <c r="AL21" s="111">
        <f>IF('נוסח ב'!AL30=2,2,0)</f>
        <v>0</v>
      </c>
      <c r="AM21" s="111">
        <f>IF('נוסח ב'!AM30="נכון",4,IF('נוסח ב'!AM30="חלקי - 3 נקודות",3,IF('נוסח ב'!AM30="חלקי - 2 נקודות",2,IF('נוסח ב'!AM30="חלקי - נקודה 1",1,0))))</f>
        <v>0</v>
      </c>
      <c r="AN21" s="149">
        <f>IF('נוסח ב'!AN30="2 השלמות נכונות",2,IF('נוסח ב'!AN30="השלמה נכונה אחת",1,0))</f>
        <v>0</v>
      </c>
      <c r="AO21" s="149">
        <f>IF('נוסח ב'!AO30="5 תשובות נכונות",5,IF('נוסח ב'!AO30="4 תשובות נכונות",4,IF('נוסח ב'!AO30="3 תשובות נכונות",3,IF('נוסח ב'!AO30="2 תשובות נכונות",2,IF('נוסח ב'!AO30="תשובה נכונה 1",1,0)))))</f>
        <v>0</v>
      </c>
      <c r="AP21" s="111">
        <f>IF('נוסח ב'!AP30="נכון",2,0)</f>
        <v>0</v>
      </c>
      <c r="AQ21" s="150">
        <f t="shared" si="4"/>
        <v>0</v>
      </c>
      <c r="AR21" s="131">
        <f t="shared" si="5"/>
        <v>0</v>
      </c>
      <c r="AS21" s="131">
        <f t="shared" si="6"/>
        <v>0</v>
      </c>
      <c r="AT21" s="146">
        <f>'נוסח ב'!Q30</f>
        <v>0</v>
      </c>
      <c r="AU21" s="87">
        <f t="shared" si="0"/>
        <v>0</v>
      </c>
      <c r="BB21"/>
      <c r="BC21"/>
      <c r="BD21"/>
      <c r="BE21"/>
      <c r="BF21"/>
    </row>
    <row r="22" spans="1:58" x14ac:dyDescent="0.2">
      <c r="A22" s="10">
        <v>14</v>
      </c>
      <c r="B22" s="110">
        <f>'נוסח ב'!B31</f>
        <v>0</v>
      </c>
      <c r="C22" s="111">
        <f>IF('נוסח ב'!C31="נכון",4,IF('נוסח ב'!C31="חלקי",3,0))</f>
        <v>0</v>
      </c>
      <c r="D22" s="111">
        <f>IF('נוסח ב'!D31=2,3,0)</f>
        <v>0</v>
      </c>
      <c r="E22" s="111">
        <f>IF('נוסח ב'!E31="נכון",4,0)</f>
        <v>0</v>
      </c>
      <c r="F22" s="111">
        <f>IF('נוסח ב'!F31="צוינו 3 מרכיבים",3,IF('נוסח ב'!F31="צוינו 2 מרכיבים",2,IF('נוסח ב'!F31="צוין מרכיב 1",1,0)))</f>
        <v>0</v>
      </c>
      <c r="G22" s="111">
        <f>IF('נוסח ב'!G31="נכון",4,IF('נוסח ב'!G31="חלקי",2,0))</f>
        <v>0</v>
      </c>
      <c r="H22" s="111">
        <f>IF('נוסח ב'!H31="נכון",2,IF('נוסח ב'!H31="חלקי",1,0))</f>
        <v>0</v>
      </c>
      <c r="I22" s="111">
        <f>IF('נוסח ב'!I31=3,2,0)</f>
        <v>0</v>
      </c>
      <c r="J22" s="111">
        <f>IF('נוסח ב'!J31="2 תשובות נכונות",2,IF('נוסח ב'!J31="תשובה נכונה 1",1,0))</f>
        <v>0</v>
      </c>
      <c r="K22" s="111">
        <f>IF('נוסח ב'!K31=4,2,0)</f>
        <v>0</v>
      </c>
      <c r="L22" s="111">
        <f>IF('נוסח ב'!L31="נכון",4,IF('נוסח ב'!L31="חלקי",3,0))</f>
        <v>0</v>
      </c>
      <c r="M22" s="111">
        <f>IF('נוסח ב'!M31="נכון",3,0)</f>
        <v>0</v>
      </c>
      <c r="N22" s="111">
        <f>IF('נוסח ב'!N31=3,3,0)</f>
        <v>0</v>
      </c>
      <c r="O22" s="176">
        <f>IF('נוסח ב'!O31="נכון",4,IF('נוסח ב'!O31="חלקי",2,0))</f>
        <v>0</v>
      </c>
      <c r="P22" s="119">
        <f t="shared" si="1"/>
        <v>0</v>
      </c>
      <c r="Q22" s="186">
        <f>'נוסח ב'!Q31</f>
        <v>0</v>
      </c>
      <c r="R22" s="111">
        <f>IF('נוסח ב'!R31=4,2,0)</f>
        <v>0</v>
      </c>
      <c r="S22" s="111">
        <f>IF('נוסח ב'!S31=2,2,0)</f>
        <v>0</v>
      </c>
      <c r="T22" s="111">
        <f>IF('נוסח ב'!T31="נכון",2,0)</f>
        <v>0</v>
      </c>
      <c r="U22" s="111">
        <f>IF('נוסח ב'!U31="נכון",2,0)</f>
        <v>0</v>
      </c>
      <c r="V22" s="111">
        <f>IF('נוסח ב'!V31="נכון",2,0)</f>
        <v>0</v>
      </c>
      <c r="W22" s="111">
        <f>IF('נוסח ב'!W31="ד",2,0)</f>
        <v>0</v>
      </c>
      <c r="X22" s="111">
        <f>IF('נוסח ב'!X31="נכון",2,0)</f>
        <v>0</v>
      </c>
      <c r="Y22" s="111">
        <f>IF('נוסח ב'!Y31="גדולה מ-",2,0)</f>
        <v>0</v>
      </c>
      <c r="Z22" s="176">
        <f>IF('נוסח ב'!Z31=3,2,0)</f>
        <v>0</v>
      </c>
      <c r="AA22" s="176">
        <f>IF('נוסח ב'!AA31="2 מסקנות נכונות",4,IF('נוסח ב'!AA31="מסקנה נכונה 1",2,0))</f>
        <v>0</v>
      </c>
      <c r="AB22" s="119">
        <f t="shared" si="2"/>
        <v>0</v>
      </c>
      <c r="AC22" s="111">
        <f>IF('נוסח ב'!AC31="נכון",3,IF('נוסח ב'!AC31="חלקי",2,0))</f>
        <v>0</v>
      </c>
      <c r="AD22" s="111">
        <f>IF('נוסח ב'!AD31="4 תשובות נכונות",4,IF('נוסח ב'!AD31="3 תשובות נכונות",3,IF('נוסח ב'!AD31="2 תשובות נכונות",2,IF('נוסח ב'!AD31="תשובה נכונה 1",1,0))))</f>
        <v>0</v>
      </c>
      <c r="AE22" s="111">
        <f>IF('נוסח ב'!AE31="צוינו 2 מרכיבים",3,IF('נוסח ב'!AE31="צוין מרכיב 1",2,0))</f>
        <v>0</v>
      </c>
      <c r="AF22" s="111">
        <f>IF('נוסח ב'!AF31="ב",2,0)</f>
        <v>0</v>
      </c>
      <c r="AG22" s="111">
        <f>IF('נוסח ב'!AG31="נכון",3,IF('נוסח ב'!AG31="רק הסבר ביולוגי נכון",2,IF('נוסח ב'!AG31="רק ציון נתונים נכונים",1,0)))</f>
        <v>0</v>
      </c>
      <c r="AH22" s="111">
        <f>IF('נוסח ב'!AH31=3,2,0)</f>
        <v>0</v>
      </c>
      <c r="AI22" s="111">
        <f>IF('נוסח ב'!AI31="צוינו 2 מרכיבים",3,IF('נוסח ב'!AI31="צוין מרכיב 1",2,0))</f>
        <v>0</v>
      </c>
      <c r="AJ22" s="111">
        <f>IF('נוסח ב'!AJ31="צוינו 2 מרכיבים",3,IF('נוסח ב'!AJ31="צוין מרכיב 1",2,0))</f>
        <v>0</v>
      </c>
      <c r="AK22" s="150">
        <f t="shared" si="3"/>
        <v>0</v>
      </c>
      <c r="AL22" s="111">
        <f>IF('נוסח ב'!AL31=2,2,0)</f>
        <v>0</v>
      </c>
      <c r="AM22" s="111">
        <f>IF('נוסח ב'!AM31="נכון",4,IF('נוסח ב'!AM31="חלקי - 3 נקודות",3,IF('נוסח ב'!AM31="חלקי - 2 נקודות",2,IF('נוסח ב'!AM31="חלקי - נקודה 1",1,0))))</f>
        <v>0</v>
      </c>
      <c r="AN22" s="149">
        <f>IF('נוסח ב'!AN31="2 השלמות נכונות",2,IF('נוסח ב'!AN31="השלמה נכונה אחת",1,0))</f>
        <v>0</v>
      </c>
      <c r="AO22" s="149">
        <f>IF('נוסח ב'!AO31="5 תשובות נכונות",5,IF('נוסח ב'!AO31="4 תשובות נכונות",4,IF('נוסח ב'!AO31="3 תשובות נכונות",3,IF('נוסח ב'!AO31="2 תשובות נכונות",2,IF('נוסח ב'!AO31="תשובה נכונה 1",1,0)))))</f>
        <v>0</v>
      </c>
      <c r="AP22" s="111">
        <f>IF('נוסח ב'!AP31="נכון",2,0)</f>
        <v>0</v>
      </c>
      <c r="AQ22" s="150">
        <f t="shared" si="4"/>
        <v>0</v>
      </c>
      <c r="AR22" s="131">
        <f t="shared" si="5"/>
        <v>0</v>
      </c>
      <c r="AS22" s="131">
        <f t="shared" si="6"/>
        <v>0</v>
      </c>
      <c r="AT22" s="146">
        <f>'נוסח ב'!Q31</f>
        <v>0</v>
      </c>
      <c r="AU22" s="87">
        <f t="shared" si="0"/>
        <v>0</v>
      </c>
      <c r="BB22"/>
      <c r="BC22"/>
      <c r="BD22"/>
      <c r="BE22"/>
      <c r="BF22"/>
    </row>
    <row r="23" spans="1:58" x14ac:dyDescent="0.2">
      <c r="A23" s="10">
        <v>15</v>
      </c>
      <c r="B23" s="110">
        <f>'נוסח ב'!B32</f>
        <v>0</v>
      </c>
      <c r="C23" s="111">
        <f>IF('נוסח ב'!C32="נכון",4,IF('נוסח ב'!C32="חלקי",3,0))</f>
        <v>0</v>
      </c>
      <c r="D23" s="111">
        <f>IF('נוסח ב'!D32=2,3,0)</f>
        <v>0</v>
      </c>
      <c r="E23" s="111">
        <f>IF('נוסח ב'!E32="נכון",4,0)</f>
        <v>0</v>
      </c>
      <c r="F23" s="111">
        <f>IF('נוסח ב'!F32="צוינו 3 מרכיבים",3,IF('נוסח ב'!F32="צוינו 2 מרכיבים",2,IF('נוסח ב'!F32="צוין מרכיב 1",1,0)))</f>
        <v>0</v>
      </c>
      <c r="G23" s="111">
        <f>IF('נוסח ב'!G32="נכון",4,IF('נוסח ב'!G32="חלקי",2,0))</f>
        <v>0</v>
      </c>
      <c r="H23" s="111">
        <f>IF('נוסח ב'!H32="נכון",2,IF('נוסח ב'!H32="חלקי",1,0))</f>
        <v>0</v>
      </c>
      <c r="I23" s="111">
        <f>IF('נוסח ב'!I32=3,2,0)</f>
        <v>0</v>
      </c>
      <c r="J23" s="111">
        <f>IF('נוסח ב'!J32="2 תשובות נכונות",2,IF('נוסח ב'!J32="תשובה נכונה 1",1,0))</f>
        <v>0</v>
      </c>
      <c r="K23" s="111">
        <f>IF('נוסח ב'!K32=4,2,0)</f>
        <v>0</v>
      </c>
      <c r="L23" s="111">
        <f>IF('נוסח ב'!L32="נכון",4,IF('נוסח ב'!L32="חלקי",3,0))</f>
        <v>0</v>
      </c>
      <c r="M23" s="111">
        <f>IF('נוסח ב'!M32="נכון",3,0)</f>
        <v>0</v>
      </c>
      <c r="N23" s="111">
        <f>IF('נוסח ב'!N32=3,3,0)</f>
        <v>0</v>
      </c>
      <c r="O23" s="176">
        <f>IF('נוסח ב'!O32="נכון",4,IF('נוסח ב'!O32="חלקי",2,0))</f>
        <v>0</v>
      </c>
      <c r="P23" s="119">
        <f t="shared" si="1"/>
        <v>0</v>
      </c>
      <c r="Q23" s="186">
        <f>'נוסח ב'!Q32</f>
        <v>0</v>
      </c>
      <c r="R23" s="111">
        <f>IF('נוסח ב'!R32=4,2,0)</f>
        <v>0</v>
      </c>
      <c r="S23" s="111">
        <f>IF('נוסח ב'!S32=2,2,0)</f>
        <v>0</v>
      </c>
      <c r="T23" s="111">
        <f>IF('נוסח ב'!T32="נכון",2,0)</f>
        <v>0</v>
      </c>
      <c r="U23" s="111">
        <f>IF('נוסח ב'!U32="נכון",2,0)</f>
        <v>0</v>
      </c>
      <c r="V23" s="111">
        <f>IF('נוסח ב'!V32="נכון",2,0)</f>
        <v>0</v>
      </c>
      <c r="W23" s="111">
        <f>IF('נוסח ב'!W32="ד",2,0)</f>
        <v>0</v>
      </c>
      <c r="X23" s="111">
        <f>IF('נוסח ב'!X32="נכון",2,0)</f>
        <v>0</v>
      </c>
      <c r="Y23" s="111">
        <f>IF('נוסח ב'!Y32="גדולה מ-",2,0)</f>
        <v>0</v>
      </c>
      <c r="Z23" s="176">
        <f>IF('נוסח ב'!Z32=3,2,0)</f>
        <v>0</v>
      </c>
      <c r="AA23" s="176">
        <f>IF('נוסח ב'!AA32="2 מסקנות נכונות",4,IF('נוסח ב'!AA32="מסקנה נכונה 1",2,0))</f>
        <v>0</v>
      </c>
      <c r="AB23" s="119">
        <f t="shared" si="2"/>
        <v>0</v>
      </c>
      <c r="AC23" s="111">
        <f>IF('נוסח ב'!AC32="נכון",3,IF('נוסח ב'!AC32="חלקי",2,0))</f>
        <v>0</v>
      </c>
      <c r="AD23" s="111">
        <f>IF('נוסח ב'!AD32="4 תשובות נכונות",4,IF('נוסח ב'!AD32="3 תשובות נכונות",3,IF('נוסח ב'!AD32="2 תשובות נכונות",2,IF('נוסח ב'!AD32="תשובה נכונה 1",1,0))))</f>
        <v>0</v>
      </c>
      <c r="AE23" s="111">
        <f>IF('נוסח ב'!AE32="צוינו 2 מרכיבים",3,IF('נוסח ב'!AE32="צוין מרכיב 1",2,0))</f>
        <v>0</v>
      </c>
      <c r="AF23" s="111">
        <f>IF('נוסח ב'!AF32="ב",2,0)</f>
        <v>0</v>
      </c>
      <c r="AG23" s="111">
        <f>IF('נוסח ב'!AG32="נכון",3,IF('נוסח ב'!AG32="רק הסבר ביולוגי נכון",2,IF('נוסח ב'!AG32="רק ציון נתונים נכונים",1,0)))</f>
        <v>0</v>
      </c>
      <c r="AH23" s="111">
        <f>IF('נוסח ב'!AH32=3,2,0)</f>
        <v>0</v>
      </c>
      <c r="AI23" s="111">
        <f>IF('נוסח ב'!AI32="צוינו 2 מרכיבים",3,IF('נוסח ב'!AI32="צוין מרכיב 1",2,0))</f>
        <v>0</v>
      </c>
      <c r="AJ23" s="111">
        <f>IF('נוסח ב'!AJ32="צוינו 2 מרכיבים",3,IF('נוסח ב'!AJ32="צוין מרכיב 1",2,0))</f>
        <v>0</v>
      </c>
      <c r="AK23" s="150">
        <f t="shared" si="3"/>
        <v>0</v>
      </c>
      <c r="AL23" s="111">
        <f>IF('נוסח ב'!AL32=2,2,0)</f>
        <v>0</v>
      </c>
      <c r="AM23" s="111">
        <f>IF('נוסח ב'!AM32="נכון",4,IF('נוסח ב'!AM32="חלקי - 3 נקודות",3,IF('נוסח ב'!AM32="חלקי - 2 נקודות",2,IF('נוסח ב'!AM32="חלקי - נקודה 1",1,0))))</f>
        <v>0</v>
      </c>
      <c r="AN23" s="149">
        <f>IF('נוסח ב'!AN32="2 השלמות נכונות",2,IF('נוסח ב'!AN32="השלמה נכונה אחת",1,0))</f>
        <v>0</v>
      </c>
      <c r="AO23" s="149">
        <f>IF('נוסח ב'!AO32="5 תשובות נכונות",5,IF('נוסח ב'!AO32="4 תשובות נכונות",4,IF('נוסח ב'!AO32="3 תשובות נכונות",3,IF('נוסח ב'!AO32="2 תשובות נכונות",2,IF('נוסח ב'!AO32="תשובה נכונה 1",1,0)))))</f>
        <v>0</v>
      </c>
      <c r="AP23" s="111">
        <f>IF('נוסח ב'!AP32="נכון",2,0)</f>
        <v>0</v>
      </c>
      <c r="AQ23" s="150">
        <f t="shared" si="4"/>
        <v>0</v>
      </c>
      <c r="AR23" s="131">
        <f t="shared" si="5"/>
        <v>0</v>
      </c>
      <c r="AS23" s="131">
        <f t="shared" si="6"/>
        <v>0</v>
      </c>
      <c r="AT23" s="146">
        <f>'נוסח ב'!Q32</f>
        <v>0</v>
      </c>
      <c r="AU23" s="87">
        <f t="shared" si="0"/>
        <v>0</v>
      </c>
      <c r="BB23"/>
      <c r="BC23"/>
      <c r="BD23"/>
      <c r="BE23"/>
      <c r="BF23"/>
    </row>
    <row r="24" spans="1:58" x14ac:dyDescent="0.2">
      <c r="A24" s="10">
        <v>16</v>
      </c>
      <c r="B24" s="110">
        <f>'נוסח ב'!B33</f>
        <v>0</v>
      </c>
      <c r="C24" s="111">
        <f>IF('נוסח ב'!C33="נכון",4,IF('נוסח ב'!C33="חלקי",3,0))</f>
        <v>0</v>
      </c>
      <c r="D24" s="111">
        <f>IF('נוסח ב'!D33=2,3,0)</f>
        <v>0</v>
      </c>
      <c r="E24" s="111">
        <f>IF('נוסח ב'!E33="נכון",4,0)</f>
        <v>0</v>
      </c>
      <c r="F24" s="111">
        <f>IF('נוסח ב'!F33="צוינו 3 מרכיבים",3,IF('נוסח ב'!F33="צוינו 2 מרכיבים",2,IF('נוסח ב'!F33="צוין מרכיב 1",1,0)))</f>
        <v>0</v>
      </c>
      <c r="G24" s="111">
        <f>IF('נוסח ב'!G33="נכון",4,IF('נוסח ב'!G33="חלקי",2,0))</f>
        <v>0</v>
      </c>
      <c r="H24" s="111">
        <f>IF('נוסח ב'!H33="נכון",2,IF('נוסח ב'!H33="חלקי",1,0))</f>
        <v>0</v>
      </c>
      <c r="I24" s="111">
        <f>IF('נוסח ב'!I33=3,2,0)</f>
        <v>0</v>
      </c>
      <c r="J24" s="111">
        <f>IF('נוסח ב'!J33="2 תשובות נכונות",2,IF('נוסח ב'!J33="תשובה נכונה 1",1,0))</f>
        <v>0</v>
      </c>
      <c r="K24" s="111">
        <f>IF('נוסח ב'!K33=4,2,0)</f>
        <v>0</v>
      </c>
      <c r="L24" s="111">
        <f>IF('נוסח ב'!L33="נכון",4,IF('נוסח ב'!L33="חלקי",3,0))</f>
        <v>0</v>
      </c>
      <c r="M24" s="111">
        <f>IF('נוסח ב'!M33="נכון",3,0)</f>
        <v>0</v>
      </c>
      <c r="N24" s="111">
        <f>IF('נוסח ב'!N33=3,3,0)</f>
        <v>0</v>
      </c>
      <c r="O24" s="176">
        <f>IF('נוסח ב'!O33="נכון",4,IF('נוסח ב'!O33="חלקי",2,0))</f>
        <v>0</v>
      </c>
      <c r="P24" s="119">
        <f t="shared" si="1"/>
        <v>0</v>
      </c>
      <c r="Q24" s="186">
        <f>'נוסח ב'!Q33</f>
        <v>0</v>
      </c>
      <c r="R24" s="111">
        <f>IF('נוסח ב'!R33=4,2,0)</f>
        <v>0</v>
      </c>
      <c r="S24" s="111">
        <f>IF('נוסח ב'!S33=2,2,0)</f>
        <v>0</v>
      </c>
      <c r="T24" s="111">
        <f>IF('נוסח ב'!T33="נכון",2,0)</f>
        <v>0</v>
      </c>
      <c r="U24" s="111">
        <f>IF('נוסח ב'!U33="נכון",2,0)</f>
        <v>0</v>
      </c>
      <c r="V24" s="111">
        <f>IF('נוסח ב'!V33="נכון",2,0)</f>
        <v>0</v>
      </c>
      <c r="W24" s="111">
        <f>IF('נוסח ב'!W33="ד",2,0)</f>
        <v>0</v>
      </c>
      <c r="X24" s="111">
        <f>IF('נוסח ב'!X33="נכון",2,0)</f>
        <v>0</v>
      </c>
      <c r="Y24" s="111">
        <f>IF('נוסח ב'!Y33="גדולה מ-",2,0)</f>
        <v>0</v>
      </c>
      <c r="Z24" s="176">
        <f>IF('נוסח ב'!Z33=3,2,0)</f>
        <v>0</v>
      </c>
      <c r="AA24" s="176">
        <f>IF('נוסח ב'!AA33="2 מסקנות נכונות",4,IF('נוסח ב'!AA33="מסקנה נכונה 1",2,0))</f>
        <v>0</v>
      </c>
      <c r="AB24" s="119">
        <f t="shared" si="2"/>
        <v>0</v>
      </c>
      <c r="AC24" s="111">
        <f>IF('נוסח ב'!AC33="נכון",3,IF('נוסח ב'!AC33="חלקי",2,0))</f>
        <v>0</v>
      </c>
      <c r="AD24" s="111">
        <f>IF('נוסח ב'!AD33="4 תשובות נכונות",4,IF('נוסח ב'!AD33="3 תשובות נכונות",3,IF('נוסח ב'!AD33="2 תשובות נכונות",2,IF('נוסח ב'!AD33="תשובה נכונה 1",1,0))))</f>
        <v>0</v>
      </c>
      <c r="AE24" s="111">
        <f>IF('נוסח ב'!AE33="צוינו 2 מרכיבים",3,IF('נוסח ב'!AE33="צוין מרכיב 1",2,0))</f>
        <v>0</v>
      </c>
      <c r="AF24" s="111">
        <f>IF('נוסח ב'!AF33="ב",2,0)</f>
        <v>0</v>
      </c>
      <c r="AG24" s="111">
        <f>IF('נוסח ב'!AG33="נכון",3,IF('נוסח ב'!AG33="רק הסבר ביולוגי נכון",2,IF('נוסח ב'!AG33="רק ציון נתונים נכונים",1,0)))</f>
        <v>0</v>
      </c>
      <c r="AH24" s="111">
        <f>IF('נוסח ב'!AH33=3,2,0)</f>
        <v>0</v>
      </c>
      <c r="AI24" s="111">
        <f>IF('נוסח ב'!AI33="צוינו 2 מרכיבים",3,IF('נוסח ב'!AI33="צוין מרכיב 1",2,0))</f>
        <v>0</v>
      </c>
      <c r="AJ24" s="111">
        <f>IF('נוסח ב'!AJ33="צוינו 2 מרכיבים",3,IF('נוסח ב'!AJ33="צוין מרכיב 1",2,0))</f>
        <v>0</v>
      </c>
      <c r="AK24" s="150">
        <f t="shared" si="3"/>
        <v>0</v>
      </c>
      <c r="AL24" s="111">
        <f>IF('נוסח ב'!AL33=2,2,0)</f>
        <v>0</v>
      </c>
      <c r="AM24" s="111">
        <f>IF('נוסח ב'!AM33="נכון",4,IF('נוסח ב'!AM33="חלקי - 3 נקודות",3,IF('נוסח ב'!AM33="חלקי - 2 נקודות",2,IF('נוסח ב'!AM33="חלקי - נקודה 1",1,0))))</f>
        <v>0</v>
      </c>
      <c r="AN24" s="149">
        <f>IF('נוסח ב'!AN33="2 השלמות נכונות",2,IF('נוסח ב'!AN33="השלמה נכונה אחת",1,0))</f>
        <v>0</v>
      </c>
      <c r="AO24" s="149">
        <f>IF('נוסח ב'!AO33="5 תשובות נכונות",5,IF('נוסח ב'!AO33="4 תשובות נכונות",4,IF('נוסח ב'!AO33="3 תשובות נכונות",3,IF('נוסח ב'!AO33="2 תשובות נכונות",2,IF('נוסח ב'!AO33="תשובה נכונה 1",1,0)))))</f>
        <v>0</v>
      </c>
      <c r="AP24" s="111">
        <f>IF('נוסח ב'!AP33="נכון",2,0)</f>
        <v>0</v>
      </c>
      <c r="AQ24" s="150">
        <f t="shared" si="4"/>
        <v>0</v>
      </c>
      <c r="AR24" s="131">
        <f t="shared" si="5"/>
        <v>0</v>
      </c>
      <c r="AS24" s="131">
        <f t="shared" si="6"/>
        <v>0</v>
      </c>
      <c r="AT24" s="146">
        <f>'נוסח ב'!Q33</f>
        <v>0</v>
      </c>
      <c r="AU24" s="87">
        <f t="shared" si="0"/>
        <v>0</v>
      </c>
      <c r="BB24"/>
      <c r="BC24"/>
      <c r="BD24"/>
      <c r="BE24"/>
      <c r="BF24"/>
    </row>
    <row r="25" spans="1:58" x14ac:dyDescent="0.2">
      <c r="A25" s="10">
        <v>17</v>
      </c>
      <c r="B25" s="110">
        <f>'נוסח ב'!B34</f>
        <v>0</v>
      </c>
      <c r="C25" s="111">
        <f>IF('נוסח ב'!C34="נכון",4,IF('נוסח ב'!C34="חלקי",3,0))</f>
        <v>0</v>
      </c>
      <c r="D25" s="111">
        <f>IF('נוסח ב'!D34=2,3,0)</f>
        <v>0</v>
      </c>
      <c r="E25" s="111">
        <f>IF('נוסח ב'!E34="נכון",4,0)</f>
        <v>0</v>
      </c>
      <c r="F25" s="111">
        <f>IF('נוסח ב'!F34="צוינו 3 מרכיבים",3,IF('נוסח ב'!F34="צוינו 2 מרכיבים",2,IF('נוסח ב'!F34="צוין מרכיב 1",1,0)))</f>
        <v>0</v>
      </c>
      <c r="G25" s="111">
        <f>IF('נוסח ב'!G34="נכון",4,IF('נוסח ב'!G34="חלקי",2,0))</f>
        <v>0</v>
      </c>
      <c r="H25" s="111">
        <f>IF('נוסח ב'!H34="נכון",2,IF('נוסח ב'!H34="חלקי",1,0))</f>
        <v>0</v>
      </c>
      <c r="I25" s="111">
        <f>IF('נוסח ב'!I34=3,2,0)</f>
        <v>0</v>
      </c>
      <c r="J25" s="111">
        <f>IF('נוסח ב'!J34="2 תשובות נכונות",2,IF('נוסח ב'!J34="תשובה נכונה 1",1,0))</f>
        <v>0</v>
      </c>
      <c r="K25" s="111">
        <f>IF('נוסח ב'!K34=4,2,0)</f>
        <v>0</v>
      </c>
      <c r="L25" s="111">
        <f>IF('נוסח ב'!L34="נכון",4,IF('נוסח ב'!L34="חלקי",3,0))</f>
        <v>0</v>
      </c>
      <c r="M25" s="111">
        <f>IF('נוסח ב'!M34="נכון",3,0)</f>
        <v>0</v>
      </c>
      <c r="N25" s="111">
        <f>IF('נוסח ב'!N34=3,3,0)</f>
        <v>0</v>
      </c>
      <c r="O25" s="176">
        <f>IF('נוסח ב'!O34="נכון",4,IF('נוסח ב'!O34="חלקי",2,0))</f>
        <v>0</v>
      </c>
      <c r="P25" s="119">
        <f t="shared" si="1"/>
        <v>0</v>
      </c>
      <c r="Q25" s="186">
        <f>'נוסח ב'!Q34</f>
        <v>0</v>
      </c>
      <c r="R25" s="111">
        <f>IF('נוסח ב'!R34=4,2,0)</f>
        <v>0</v>
      </c>
      <c r="S25" s="111">
        <f>IF('נוסח ב'!S34=2,2,0)</f>
        <v>0</v>
      </c>
      <c r="T25" s="111">
        <f>IF('נוסח ב'!T34="נכון",2,0)</f>
        <v>0</v>
      </c>
      <c r="U25" s="111">
        <f>IF('נוסח ב'!U34="נכון",2,0)</f>
        <v>0</v>
      </c>
      <c r="V25" s="111">
        <f>IF('נוסח ב'!V34="נכון",2,0)</f>
        <v>0</v>
      </c>
      <c r="W25" s="111">
        <f>IF('נוסח ב'!W34="ד",2,0)</f>
        <v>0</v>
      </c>
      <c r="X25" s="111">
        <f>IF('נוסח ב'!X34="נכון",2,0)</f>
        <v>0</v>
      </c>
      <c r="Y25" s="111">
        <f>IF('נוסח ב'!Y34="גדולה מ-",2,0)</f>
        <v>0</v>
      </c>
      <c r="Z25" s="176">
        <f>IF('נוסח ב'!Z34=3,2,0)</f>
        <v>0</v>
      </c>
      <c r="AA25" s="176">
        <f>IF('נוסח ב'!AA34="2 מסקנות נכונות",4,IF('נוסח ב'!AA34="מסקנה נכונה 1",2,0))</f>
        <v>0</v>
      </c>
      <c r="AB25" s="119">
        <f t="shared" si="2"/>
        <v>0</v>
      </c>
      <c r="AC25" s="111">
        <f>IF('נוסח ב'!AC34="נכון",3,IF('נוסח ב'!AC34="חלקי",2,0))</f>
        <v>0</v>
      </c>
      <c r="AD25" s="111">
        <f>IF('נוסח ב'!AD34="4 תשובות נכונות",4,IF('נוסח ב'!AD34="3 תשובות נכונות",3,IF('נוסח ב'!AD34="2 תשובות נכונות",2,IF('נוסח ב'!AD34="תשובה נכונה 1",1,0))))</f>
        <v>0</v>
      </c>
      <c r="AE25" s="111">
        <f>IF('נוסח ב'!AE34="צוינו 2 מרכיבים",3,IF('נוסח ב'!AE34="צוין מרכיב 1",2,0))</f>
        <v>0</v>
      </c>
      <c r="AF25" s="111">
        <f>IF('נוסח ב'!AF34="ב",2,0)</f>
        <v>0</v>
      </c>
      <c r="AG25" s="111">
        <f>IF('נוסח ב'!AG34="נכון",3,IF('נוסח ב'!AG34="רק הסבר ביולוגי נכון",2,IF('נוסח ב'!AG34="רק ציון נתונים נכונים",1,0)))</f>
        <v>0</v>
      </c>
      <c r="AH25" s="111">
        <f>IF('נוסח ב'!AH34=3,2,0)</f>
        <v>0</v>
      </c>
      <c r="AI25" s="111">
        <f>IF('נוסח ב'!AI34="צוינו 2 מרכיבים",3,IF('נוסח ב'!AI34="צוין מרכיב 1",2,0))</f>
        <v>0</v>
      </c>
      <c r="AJ25" s="111">
        <f>IF('נוסח ב'!AJ34="צוינו 2 מרכיבים",3,IF('נוסח ב'!AJ34="צוין מרכיב 1",2,0))</f>
        <v>0</v>
      </c>
      <c r="AK25" s="150">
        <f t="shared" si="3"/>
        <v>0</v>
      </c>
      <c r="AL25" s="111">
        <f>IF('נוסח ב'!AL34=2,2,0)</f>
        <v>0</v>
      </c>
      <c r="AM25" s="111">
        <f>IF('נוסח ב'!AM34="נכון",4,IF('נוסח ב'!AM34="חלקי - 3 נקודות",3,IF('נוסח ב'!AM34="חלקי - 2 נקודות",2,IF('נוסח ב'!AM34="חלקי - נקודה 1",1,0))))</f>
        <v>0</v>
      </c>
      <c r="AN25" s="149">
        <f>IF('נוסח ב'!AN34="2 השלמות נכונות",2,IF('נוסח ב'!AN34="השלמה נכונה אחת",1,0))</f>
        <v>0</v>
      </c>
      <c r="AO25" s="149">
        <f>IF('נוסח ב'!AO34="5 תשובות נכונות",5,IF('נוסח ב'!AO34="4 תשובות נכונות",4,IF('נוסח ב'!AO34="3 תשובות נכונות",3,IF('נוסח ב'!AO34="2 תשובות נכונות",2,IF('נוסח ב'!AO34="תשובה נכונה 1",1,0)))))</f>
        <v>0</v>
      </c>
      <c r="AP25" s="111">
        <f>IF('נוסח ב'!AP34="נכון",2,0)</f>
        <v>0</v>
      </c>
      <c r="AQ25" s="150">
        <f t="shared" si="4"/>
        <v>0</v>
      </c>
      <c r="AR25" s="131">
        <f t="shared" si="5"/>
        <v>0</v>
      </c>
      <c r="AS25" s="131">
        <f t="shared" si="6"/>
        <v>0</v>
      </c>
      <c r="AT25" s="146">
        <f>'נוסח ב'!Q34</f>
        <v>0</v>
      </c>
      <c r="AU25" s="87">
        <f t="shared" si="0"/>
        <v>0</v>
      </c>
      <c r="BB25"/>
      <c r="BC25"/>
      <c r="BD25"/>
      <c r="BE25"/>
      <c r="BF25"/>
    </row>
    <row r="26" spans="1:58" x14ac:dyDescent="0.2">
      <c r="A26" s="10">
        <v>18</v>
      </c>
      <c r="B26" s="110">
        <f>'נוסח ב'!B35</f>
        <v>0</v>
      </c>
      <c r="C26" s="111">
        <f>IF('נוסח ב'!C35="נכון",4,IF('נוסח ב'!C35="חלקי",3,0))</f>
        <v>0</v>
      </c>
      <c r="D26" s="111">
        <f>IF('נוסח ב'!D35=2,3,0)</f>
        <v>0</v>
      </c>
      <c r="E26" s="111">
        <f>IF('נוסח ב'!E35="נכון",4,0)</f>
        <v>0</v>
      </c>
      <c r="F26" s="111">
        <f>IF('נוסח ב'!F35="צוינו 3 מרכיבים",3,IF('נוסח ב'!F35="צוינו 2 מרכיבים",2,IF('נוסח ב'!F35="צוין מרכיב 1",1,0)))</f>
        <v>0</v>
      </c>
      <c r="G26" s="111">
        <f>IF('נוסח ב'!G35="נכון",4,IF('נוסח ב'!G35="חלקי",2,0))</f>
        <v>0</v>
      </c>
      <c r="H26" s="111">
        <f>IF('נוסח ב'!H35="נכון",2,IF('נוסח ב'!H35="חלקי",1,0))</f>
        <v>0</v>
      </c>
      <c r="I26" s="111">
        <f>IF('נוסח ב'!I35=3,2,0)</f>
        <v>0</v>
      </c>
      <c r="J26" s="111">
        <f>IF('נוסח ב'!J35="2 תשובות נכונות",2,IF('נוסח ב'!J35="תשובה נכונה 1",1,0))</f>
        <v>0</v>
      </c>
      <c r="K26" s="111">
        <f>IF('נוסח ב'!K35=4,2,0)</f>
        <v>0</v>
      </c>
      <c r="L26" s="111">
        <f>IF('נוסח ב'!L35="נכון",4,IF('נוסח ב'!L35="חלקי",3,0))</f>
        <v>0</v>
      </c>
      <c r="M26" s="111">
        <f>IF('נוסח ב'!M35="נכון",3,0)</f>
        <v>0</v>
      </c>
      <c r="N26" s="111">
        <f>IF('נוסח ב'!N35=3,3,0)</f>
        <v>0</v>
      </c>
      <c r="O26" s="176">
        <f>IF('נוסח ב'!O35="נכון",4,IF('נוסח ב'!O35="חלקי",2,0))</f>
        <v>0</v>
      </c>
      <c r="P26" s="119">
        <f t="shared" si="1"/>
        <v>0</v>
      </c>
      <c r="Q26" s="186">
        <f>'נוסח ב'!Q35</f>
        <v>0</v>
      </c>
      <c r="R26" s="111">
        <f>IF('נוסח ב'!R35=4,2,0)</f>
        <v>0</v>
      </c>
      <c r="S26" s="111">
        <f>IF('נוסח ב'!S35=2,2,0)</f>
        <v>0</v>
      </c>
      <c r="T26" s="111">
        <f>IF('נוסח ב'!T35="נכון",2,0)</f>
        <v>0</v>
      </c>
      <c r="U26" s="111">
        <f>IF('נוסח ב'!U35="נכון",2,0)</f>
        <v>0</v>
      </c>
      <c r="V26" s="111">
        <f>IF('נוסח ב'!V35="נכון",2,0)</f>
        <v>0</v>
      </c>
      <c r="W26" s="111">
        <f>IF('נוסח ב'!W35="ד",2,0)</f>
        <v>0</v>
      </c>
      <c r="X26" s="111">
        <f>IF('נוסח ב'!X35="נכון",2,0)</f>
        <v>0</v>
      </c>
      <c r="Y26" s="111">
        <f>IF('נוסח ב'!Y35="גדולה מ-",2,0)</f>
        <v>0</v>
      </c>
      <c r="Z26" s="176">
        <f>IF('נוסח ב'!Z35=3,2,0)</f>
        <v>0</v>
      </c>
      <c r="AA26" s="176">
        <f>IF('נוסח ב'!AA35="2 מסקנות נכונות",4,IF('נוסח ב'!AA35="מסקנה נכונה 1",2,0))</f>
        <v>0</v>
      </c>
      <c r="AB26" s="119">
        <f t="shared" si="2"/>
        <v>0</v>
      </c>
      <c r="AC26" s="111">
        <f>IF('נוסח ב'!AC35="נכון",3,IF('נוסח ב'!AC35="חלקי",2,0))</f>
        <v>0</v>
      </c>
      <c r="AD26" s="111">
        <f>IF('נוסח ב'!AD35="4 תשובות נכונות",4,IF('נוסח ב'!AD35="3 תשובות נכונות",3,IF('נוסח ב'!AD35="2 תשובות נכונות",2,IF('נוסח ב'!AD35="תשובה נכונה 1",1,0))))</f>
        <v>0</v>
      </c>
      <c r="AE26" s="111">
        <f>IF('נוסח ב'!AE35="צוינו 2 מרכיבים",3,IF('נוסח ב'!AE35="צוין מרכיב 1",2,0))</f>
        <v>0</v>
      </c>
      <c r="AF26" s="111">
        <f>IF('נוסח ב'!AF35="ב",2,0)</f>
        <v>0</v>
      </c>
      <c r="AG26" s="111">
        <f>IF('נוסח ב'!AG35="נכון",3,IF('נוסח ב'!AG35="רק הסבר ביולוגי נכון",2,IF('נוסח ב'!AG35="רק ציון נתונים נכונים",1,0)))</f>
        <v>0</v>
      </c>
      <c r="AH26" s="111">
        <f>IF('נוסח ב'!AH35=3,2,0)</f>
        <v>0</v>
      </c>
      <c r="AI26" s="111">
        <f>IF('נוסח ב'!AI35="צוינו 2 מרכיבים",3,IF('נוסח ב'!AI35="צוין מרכיב 1",2,0))</f>
        <v>0</v>
      </c>
      <c r="AJ26" s="111">
        <f>IF('נוסח ב'!AJ35="צוינו 2 מרכיבים",3,IF('נוסח ב'!AJ35="צוין מרכיב 1",2,0))</f>
        <v>0</v>
      </c>
      <c r="AK26" s="150">
        <f t="shared" si="3"/>
        <v>0</v>
      </c>
      <c r="AL26" s="111">
        <f>IF('נוסח ב'!AL35=2,2,0)</f>
        <v>0</v>
      </c>
      <c r="AM26" s="111">
        <f>IF('נוסח ב'!AM35="נכון",4,IF('נוסח ב'!AM35="חלקי - 3 נקודות",3,IF('נוסח ב'!AM35="חלקי - 2 נקודות",2,IF('נוסח ב'!AM35="חלקי - נקודה 1",1,0))))</f>
        <v>0</v>
      </c>
      <c r="AN26" s="149">
        <f>IF('נוסח ב'!AN35="2 השלמות נכונות",2,IF('נוסח ב'!AN35="השלמה נכונה אחת",1,0))</f>
        <v>0</v>
      </c>
      <c r="AO26" s="149">
        <f>IF('נוסח ב'!AO35="5 תשובות נכונות",5,IF('נוסח ב'!AO35="4 תשובות נכונות",4,IF('נוסח ב'!AO35="3 תשובות נכונות",3,IF('נוסח ב'!AO35="2 תשובות נכונות",2,IF('נוסח ב'!AO35="תשובה נכונה 1",1,0)))))</f>
        <v>0</v>
      </c>
      <c r="AP26" s="111">
        <f>IF('נוסח ב'!AP35="נכון",2,0)</f>
        <v>0</v>
      </c>
      <c r="AQ26" s="150">
        <f t="shared" si="4"/>
        <v>0</v>
      </c>
      <c r="AR26" s="131">
        <f t="shared" si="5"/>
        <v>0</v>
      </c>
      <c r="AS26" s="131">
        <f t="shared" si="6"/>
        <v>0</v>
      </c>
      <c r="AT26" s="146">
        <f>'נוסח ב'!Q35</f>
        <v>0</v>
      </c>
      <c r="AU26" s="87">
        <f t="shared" si="0"/>
        <v>0</v>
      </c>
      <c r="BB26"/>
      <c r="BC26"/>
      <c r="BD26"/>
      <c r="BE26"/>
      <c r="BF26"/>
    </row>
    <row r="27" spans="1:58" x14ac:dyDescent="0.2">
      <c r="A27" s="10">
        <v>19</v>
      </c>
      <c r="B27" s="110">
        <f>'נוסח ב'!B36</f>
        <v>0</v>
      </c>
      <c r="C27" s="111">
        <f>IF('נוסח ב'!C36="נכון",4,IF('נוסח ב'!C36="חלקי",3,0))</f>
        <v>0</v>
      </c>
      <c r="D27" s="111">
        <f>IF('נוסח ב'!D36=2,3,0)</f>
        <v>0</v>
      </c>
      <c r="E27" s="111">
        <f>IF('נוסח ב'!E36="נכון",4,0)</f>
        <v>0</v>
      </c>
      <c r="F27" s="111">
        <f>IF('נוסח ב'!F36="צוינו 3 מרכיבים",3,IF('נוסח ב'!F36="צוינו 2 מרכיבים",2,IF('נוסח ב'!F36="צוין מרכיב 1",1,0)))</f>
        <v>0</v>
      </c>
      <c r="G27" s="111">
        <f>IF('נוסח ב'!G36="נכון",4,IF('נוסח ב'!G36="חלקי",2,0))</f>
        <v>0</v>
      </c>
      <c r="H27" s="111">
        <f>IF('נוסח ב'!H36="נכון",2,IF('נוסח ב'!H36="חלקי",1,0))</f>
        <v>0</v>
      </c>
      <c r="I27" s="111">
        <f>IF('נוסח ב'!I36=3,2,0)</f>
        <v>0</v>
      </c>
      <c r="J27" s="111">
        <f>IF('נוסח ב'!J36="2 תשובות נכונות",2,IF('נוסח ב'!J36="תשובה נכונה 1",1,0))</f>
        <v>0</v>
      </c>
      <c r="K27" s="111">
        <f>IF('נוסח ב'!K36=4,2,0)</f>
        <v>0</v>
      </c>
      <c r="L27" s="111">
        <f>IF('נוסח ב'!L36="נכון",4,IF('נוסח ב'!L36="חלקי",3,0))</f>
        <v>0</v>
      </c>
      <c r="M27" s="111">
        <f>IF('נוסח ב'!M36="נכון",3,0)</f>
        <v>0</v>
      </c>
      <c r="N27" s="111">
        <f>IF('נוסח ב'!N36=3,3,0)</f>
        <v>0</v>
      </c>
      <c r="O27" s="176">
        <f>IF('נוסח ב'!O36="נכון",4,IF('נוסח ב'!O36="חלקי",2,0))</f>
        <v>0</v>
      </c>
      <c r="P27" s="119">
        <f t="shared" si="1"/>
        <v>0</v>
      </c>
      <c r="Q27" s="186">
        <f>'נוסח ב'!Q36</f>
        <v>0</v>
      </c>
      <c r="R27" s="111">
        <f>IF('נוסח ב'!R36=4,2,0)</f>
        <v>0</v>
      </c>
      <c r="S27" s="111">
        <f>IF('נוסח ב'!S36=2,2,0)</f>
        <v>0</v>
      </c>
      <c r="T27" s="111">
        <f>IF('נוסח ב'!T36="נכון",2,0)</f>
        <v>0</v>
      </c>
      <c r="U27" s="111">
        <f>IF('נוסח ב'!U36="נכון",2,0)</f>
        <v>0</v>
      </c>
      <c r="V27" s="111">
        <f>IF('נוסח ב'!V36="נכון",2,0)</f>
        <v>0</v>
      </c>
      <c r="W27" s="111">
        <f>IF('נוסח ב'!W36="ד",2,0)</f>
        <v>0</v>
      </c>
      <c r="X27" s="111">
        <f>IF('נוסח ב'!X36="נכון",2,0)</f>
        <v>0</v>
      </c>
      <c r="Y27" s="111">
        <f>IF('נוסח ב'!Y36="גדולה מ-",2,0)</f>
        <v>0</v>
      </c>
      <c r="Z27" s="176">
        <f>IF('נוסח ב'!Z36=3,2,0)</f>
        <v>0</v>
      </c>
      <c r="AA27" s="176">
        <f>IF('נוסח ב'!AA36="2 מסקנות נכונות",4,IF('נוסח ב'!AA36="מסקנה נכונה 1",2,0))</f>
        <v>0</v>
      </c>
      <c r="AB27" s="119">
        <f t="shared" si="2"/>
        <v>0</v>
      </c>
      <c r="AC27" s="111">
        <f>IF('נוסח ב'!AC36="נכון",3,IF('נוסח ב'!AC36="חלקי",2,0))</f>
        <v>0</v>
      </c>
      <c r="AD27" s="111">
        <f>IF('נוסח ב'!AD36="4 תשובות נכונות",4,IF('נוסח ב'!AD36="3 תשובות נכונות",3,IF('נוסח ב'!AD36="2 תשובות נכונות",2,IF('נוסח ב'!AD36="תשובה נכונה 1",1,0))))</f>
        <v>0</v>
      </c>
      <c r="AE27" s="111">
        <f>IF('נוסח ב'!AE36="צוינו 2 מרכיבים",3,IF('נוסח ב'!AE36="צוין מרכיב 1",2,0))</f>
        <v>0</v>
      </c>
      <c r="AF27" s="111">
        <f>IF('נוסח ב'!AF36="ב",2,0)</f>
        <v>0</v>
      </c>
      <c r="AG27" s="111">
        <f>IF('נוסח ב'!AG36="נכון",3,IF('נוסח ב'!AG36="רק הסבר ביולוגי נכון",2,IF('נוסח ב'!AG36="רק ציון נתונים נכונים",1,0)))</f>
        <v>0</v>
      </c>
      <c r="AH27" s="111">
        <f>IF('נוסח ב'!AH36=3,2,0)</f>
        <v>0</v>
      </c>
      <c r="AI27" s="111">
        <f>IF('נוסח ב'!AI36="צוינו 2 מרכיבים",3,IF('נוסח ב'!AI36="צוין מרכיב 1",2,0))</f>
        <v>0</v>
      </c>
      <c r="AJ27" s="111">
        <f>IF('נוסח ב'!AJ36="צוינו 2 מרכיבים",3,IF('נוסח ב'!AJ36="צוין מרכיב 1",2,0))</f>
        <v>0</v>
      </c>
      <c r="AK27" s="150">
        <f t="shared" si="3"/>
        <v>0</v>
      </c>
      <c r="AL27" s="111">
        <f>IF('נוסח ב'!AL36=2,2,0)</f>
        <v>0</v>
      </c>
      <c r="AM27" s="111">
        <f>IF('נוסח ב'!AM36="נכון",4,IF('נוסח ב'!AM36="חלקי - 3 נקודות",3,IF('נוסח ב'!AM36="חלקי - 2 נקודות",2,IF('נוסח ב'!AM36="חלקי - נקודה 1",1,0))))</f>
        <v>0</v>
      </c>
      <c r="AN27" s="149">
        <f>IF('נוסח ב'!AN36="2 השלמות נכונות",2,IF('נוסח ב'!AN36="השלמה נכונה אחת",1,0))</f>
        <v>0</v>
      </c>
      <c r="AO27" s="149">
        <f>IF('נוסח ב'!AO36="5 תשובות נכונות",5,IF('נוסח ב'!AO36="4 תשובות נכונות",4,IF('נוסח ב'!AO36="3 תשובות נכונות",3,IF('נוסח ב'!AO36="2 תשובות נכונות",2,IF('נוסח ב'!AO36="תשובה נכונה 1",1,0)))))</f>
        <v>0</v>
      </c>
      <c r="AP27" s="111">
        <f>IF('נוסח ב'!AP36="נכון",2,0)</f>
        <v>0</v>
      </c>
      <c r="AQ27" s="150">
        <f t="shared" si="4"/>
        <v>0</v>
      </c>
      <c r="AR27" s="131">
        <f t="shared" si="5"/>
        <v>0</v>
      </c>
      <c r="AS27" s="131">
        <f t="shared" si="6"/>
        <v>0</v>
      </c>
      <c r="AT27" s="146">
        <f>'נוסח ב'!Q36</f>
        <v>0</v>
      </c>
      <c r="AU27" s="87">
        <f t="shared" si="0"/>
        <v>0</v>
      </c>
      <c r="BB27"/>
      <c r="BC27"/>
      <c r="BD27"/>
      <c r="BE27"/>
      <c r="BF27"/>
    </row>
    <row r="28" spans="1:58" x14ac:dyDescent="0.2">
      <c r="A28" s="10">
        <v>20</v>
      </c>
      <c r="B28" s="110">
        <f>'נוסח ב'!B37</f>
        <v>0</v>
      </c>
      <c r="C28" s="111">
        <f>IF('נוסח ב'!C37="נכון",4,IF('נוסח ב'!C37="חלקי",3,0))</f>
        <v>0</v>
      </c>
      <c r="D28" s="111">
        <f>IF('נוסח ב'!D37=2,3,0)</f>
        <v>0</v>
      </c>
      <c r="E28" s="111">
        <f>IF('נוסח ב'!E37="נכון",4,0)</f>
        <v>0</v>
      </c>
      <c r="F28" s="111">
        <f>IF('נוסח ב'!F37="צוינו 3 מרכיבים",3,IF('נוסח ב'!F37="צוינו 2 מרכיבים",2,IF('נוסח ב'!F37="צוין מרכיב 1",1,0)))</f>
        <v>0</v>
      </c>
      <c r="G28" s="111">
        <f>IF('נוסח ב'!G37="נכון",4,IF('נוסח ב'!G37="חלקי",2,0))</f>
        <v>0</v>
      </c>
      <c r="H28" s="111">
        <f>IF('נוסח ב'!H37="נכון",2,IF('נוסח ב'!H37="חלקי",1,0))</f>
        <v>0</v>
      </c>
      <c r="I28" s="111">
        <f>IF('נוסח ב'!I37=3,2,0)</f>
        <v>0</v>
      </c>
      <c r="J28" s="111">
        <f>IF('נוסח ב'!J37="2 תשובות נכונות",2,IF('נוסח ב'!J37="תשובה נכונה 1",1,0))</f>
        <v>0</v>
      </c>
      <c r="K28" s="111">
        <f>IF('נוסח ב'!K37=4,2,0)</f>
        <v>0</v>
      </c>
      <c r="L28" s="111">
        <f>IF('נוסח ב'!L37="נכון",4,IF('נוסח ב'!L37="חלקי",3,0))</f>
        <v>0</v>
      </c>
      <c r="M28" s="111">
        <f>IF('נוסח ב'!M37="נכון",3,0)</f>
        <v>0</v>
      </c>
      <c r="N28" s="111">
        <f>IF('נוסח ב'!N37=3,3,0)</f>
        <v>0</v>
      </c>
      <c r="O28" s="176">
        <f>IF('נוסח ב'!O37="נכון",4,IF('נוסח ב'!O37="חלקי",2,0))</f>
        <v>0</v>
      </c>
      <c r="P28" s="119">
        <f t="shared" si="1"/>
        <v>0</v>
      </c>
      <c r="Q28" s="186">
        <f>'נוסח ב'!Q37</f>
        <v>0</v>
      </c>
      <c r="R28" s="111">
        <f>IF('נוסח ב'!R37=4,2,0)</f>
        <v>0</v>
      </c>
      <c r="S28" s="111">
        <f>IF('נוסח ב'!S37=2,2,0)</f>
        <v>0</v>
      </c>
      <c r="T28" s="111">
        <f>IF('נוסח ב'!T37="נכון",2,0)</f>
        <v>0</v>
      </c>
      <c r="U28" s="111">
        <f>IF('נוסח ב'!U37="נכון",2,0)</f>
        <v>0</v>
      </c>
      <c r="V28" s="111">
        <f>IF('נוסח ב'!V37="נכון",2,0)</f>
        <v>0</v>
      </c>
      <c r="W28" s="111">
        <f>IF('נוסח ב'!W37="ד",2,0)</f>
        <v>0</v>
      </c>
      <c r="X28" s="111">
        <f>IF('נוסח ב'!X37="נכון",2,0)</f>
        <v>0</v>
      </c>
      <c r="Y28" s="111">
        <f>IF('נוסח ב'!Y37="גדולה מ-",2,0)</f>
        <v>0</v>
      </c>
      <c r="Z28" s="176">
        <f>IF('נוסח ב'!Z37=3,2,0)</f>
        <v>0</v>
      </c>
      <c r="AA28" s="176">
        <f>IF('נוסח ב'!AA37="2 מסקנות נכונות",4,IF('נוסח ב'!AA37="מסקנה נכונה 1",2,0))</f>
        <v>0</v>
      </c>
      <c r="AB28" s="119">
        <f t="shared" si="2"/>
        <v>0</v>
      </c>
      <c r="AC28" s="111">
        <f>IF('נוסח ב'!AC37="נכון",3,IF('נוסח ב'!AC37="חלקי",2,0))</f>
        <v>0</v>
      </c>
      <c r="AD28" s="111">
        <f>IF('נוסח ב'!AD37="4 תשובות נכונות",4,IF('נוסח ב'!AD37="3 תשובות נכונות",3,IF('נוסח ב'!AD37="2 תשובות נכונות",2,IF('נוסח ב'!AD37="תשובה נכונה 1",1,0))))</f>
        <v>0</v>
      </c>
      <c r="AE28" s="111">
        <f>IF('נוסח ב'!AE37="צוינו 2 מרכיבים",3,IF('נוסח ב'!AE37="צוין מרכיב 1",2,0))</f>
        <v>0</v>
      </c>
      <c r="AF28" s="111">
        <f>IF('נוסח ב'!AF37="ב",2,0)</f>
        <v>0</v>
      </c>
      <c r="AG28" s="111">
        <f>IF('נוסח ב'!AG37="נכון",3,IF('נוסח ב'!AG37="רק הסבר ביולוגי נכון",2,IF('נוסח ב'!AG37="רק ציון נתונים נכונים",1,0)))</f>
        <v>0</v>
      </c>
      <c r="AH28" s="111">
        <f>IF('נוסח ב'!AH37=3,2,0)</f>
        <v>0</v>
      </c>
      <c r="AI28" s="111">
        <f>IF('נוסח ב'!AI37="צוינו 2 מרכיבים",3,IF('נוסח ב'!AI37="צוין מרכיב 1",2,0))</f>
        <v>0</v>
      </c>
      <c r="AJ28" s="111">
        <f>IF('נוסח ב'!AJ37="צוינו 2 מרכיבים",3,IF('נוסח ב'!AJ37="צוין מרכיב 1",2,0))</f>
        <v>0</v>
      </c>
      <c r="AK28" s="150">
        <f t="shared" si="3"/>
        <v>0</v>
      </c>
      <c r="AL28" s="111">
        <f>IF('נוסח ב'!AL37=2,2,0)</f>
        <v>0</v>
      </c>
      <c r="AM28" s="111">
        <f>IF('נוסח ב'!AM37="נכון",4,IF('נוסח ב'!AM37="חלקי - 3 נקודות",3,IF('נוסח ב'!AM37="חלקי - 2 נקודות",2,IF('נוסח ב'!AM37="חלקי - נקודה 1",1,0))))</f>
        <v>0</v>
      </c>
      <c r="AN28" s="149">
        <f>IF('נוסח ב'!AN37="2 השלמות נכונות",2,IF('נוסח ב'!AN37="השלמה נכונה אחת",1,0))</f>
        <v>0</v>
      </c>
      <c r="AO28" s="149">
        <f>IF('נוסח ב'!AO37="5 תשובות נכונות",5,IF('נוסח ב'!AO37="4 תשובות נכונות",4,IF('נוסח ב'!AO37="3 תשובות נכונות",3,IF('נוסח ב'!AO37="2 תשובות נכונות",2,IF('נוסח ב'!AO37="תשובה נכונה 1",1,0)))))</f>
        <v>0</v>
      </c>
      <c r="AP28" s="111">
        <f>IF('נוסח ב'!AP37="נכון",2,0)</f>
        <v>0</v>
      </c>
      <c r="AQ28" s="150">
        <f t="shared" si="4"/>
        <v>0</v>
      </c>
      <c r="AR28" s="131">
        <f t="shared" si="5"/>
        <v>0</v>
      </c>
      <c r="AS28" s="131">
        <f t="shared" si="6"/>
        <v>0</v>
      </c>
      <c r="AT28" s="146">
        <f>'נוסח ב'!Q37</f>
        <v>0</v>
      </c>
      <c r="AU28" s="87">
        <f t="shared" si="0"/>
        <v>0</v>
      </c>
      <c r="BB28"/>
      <c r="BC28"/>
      <c r="BD28"/>
      <c r="BE28"/>
      <c r="BF28"/>
    </row>
    <row r="29" spans="1:58" x14ac:dyDescent="0.2">
      <c r="A29" s="10">
        <v>21</v>
      </c>
      <c r="B29" s="110">
        <f>'נוסח ב'!B38</f>
        <v>0</v>
      </c>
      <c r="C29" s="111">
        <f>IF('נוסח ב'!C38="נכון",4,IF('נוסח ב'!C38="חלקי",3,0))</f>
        <v>0</v>
      </c>
      <c r="D29" s="111">
        <f>IF('נוסח ב'!D38=2,3,0)</f>
        <v>0</v>
      </c>
      <c r="E29" s="111">
        <f>IF('נוסח ב'!E38="נכון",4,0)</f>
        <v>0</v>
      </c>
      <c r="F29" s="111">
        <f>IF('נוסח ב'!F38="צוינו 3 מרכיבים",3,IF('נוסח ב'!F38="צוינו 2 מרכיבים",2,IF('נוסח ב'!F38="צוין מרכיב 1",1,0)))</f>
        <v>0</v>
      </c>
      <c r="G29" s="111">
        <f>IF('נוסח ב'!G38="נכון",4,IF('נוסח ב'!G38="חלקי",2,0))</f>
        <v>0</v>
      </c>
      <c r="H29" s="111">
        <f>IF('נוסח ב'!H38="נכון",2,IF('נוסח ב'!H38="חלקי",1,0))</f>
        <v>0</v>
      </c>
      <c r="I29" s="111">
        <f>IF('נוסח ב'!I38=3,2,0)</f>
        <v>0</v>
      </c>
      <c r="J29" s="111">
        <f>IF('נוסח ב'!J38="2 תשובות נכונות",2,IF('נוסח ב'!J38="תשובה נכונה 1",1,0))</f>
        <v>0</v>
      </c>
      <c r="K29" s="111">
        <f>IF('נוסח ב'!K38=4,2,0)</f>
        <v>0</v>
      </c>
      <c r="L29" s="111">
        <f>IF('נוסח ב'!L38="נכון",4,IF('נוסח ב'!L38="חלקי",3,0))</f>
        <v>0</v>
      </c>
      <c r="M29" s="111">
        <f>IF('נוסח ב'!M38="נכון",3,0)</f>
        <v>0</v>
      </c>
      <c r="N29" s="111">
        <f>IF('נוסח ב'!N38=3,3,0)</f>
        <v>0</v>
      </c>
      <c r="O29" s="176">
        <f>IF('נוסח ב'!O38="נכון",4,IF('נוסח ב'!O38="חלקי",2,0))</f>
        <v>0</v>
      </c>
      <c r="P29" s="119">
        <f t="shared" si="1"/>
        <v>0</v>
      </c>
      <c r="Q29" s="186">
        <f>'נוסח ב'!Q38</f>
        <v>0</v>
      </c>
      <c r="R29" s="111">
        <f>IF('נוסח ב'!R38=4,2,0)</f>
        <v>0</v>
      </c>
      <c r="S29" s="111">
        <f>IF('נוסח ב'!S38=2,2,0)</f>
        <v>0</v>
      </c>
      <c r="T29" s="111">
        <f>IF('נוסח ב'!T38="נכון",2,0)</f>
        <v>0</v>
      </c>
      <c r="U29" s="111">
        <f>IF('נוסח ב'!U38="נכון",2,0)</f>
        <v>0</v>
      </c>
      <c r="V29" s="111">
        <f>IF('נוסח ב'!V38="נכון",2,0)</f>
        <v>0</v>
      </c>
      <c r="W29" s="111">
        <f>IF('נוסח ב'!W38="ד",2,0)</f>
        <v>0</v>
      </c>
      <c r="X29" s="111">
        <f>IF('נוסח ב'!X38="נכון",2,0)</f>
        <v>0</v>
      </c>
      <c r="Y29" s="111">
        <f>IF('נוסח ב'!Y38="גדולה מ-",2,0)</f>
        <v>0</v>
      </c>
      <c r="Z29" s="176">
        <f>IF('נוסח ב'!Z38=3,2,0)</f>
        <v>0</v>
      </c>
      <c r="AA29" s="176">
        <f>IF('נוסח ב'!AA38="2 מסקנות נכונות",4,IF('נוסח ב'!AA38="מסקנה נכונה 1",2,0))</f>
        <v>0</v>
      </c>
      <c r="AB29" s="119">
        <f t="shared" si="2"/>
        <v>0</v>
      </c>
      <c r="AC29" s="111">
        <f>IF('נוסח ב'!AC38="נכון",3,IF('נוסח ב'!AC38="חלקי",2,0))</f>
        <v>0</v>
      </c>
      <c r="AD29" s="111">
        <f>IF('נוסח ב'!AD38="4 תשובות נכונות",4,IF('נוסח ב'!AD38="3 תשובות נכונות",3,IF('נוסח ב'!AD38="2 תשובות נכונות",2,IF('נוסח ב'!AD38="תשובה נכונה 1",1,0))))</f>
        <v>0</v>
      </c>
      <c r="AE29" s="111">
        <f>IF('נוסח ב'!AE38="צוינו 2 מרכיבים",3,IF('נוסח ב'!AE38="צוין מרכיב 1",2,0))</f>
        <v>0</v>
      </c>
      <c r="AF29" s="111">
        <f>IF('נוסח ב'!AF38="ב",2,0)</f>
        <v>0</v>
      </c>
      <c r="AG29" s="111">
        <f>IF('נוסח ב'!AG38="נכון",3,IF('נוסח ב'!AG38="רק הסבר ביולוגי נכון",2,IF('נוסח ב'!AG38="רק ציון נתונים נכונים",1,0)))</f>
        <v>0</v>
      </c>
      <c r="AH29" s="111">
        <f>IF('נוסח ב'!AH38=3,2,0)</f>
        <v>0</v>
      </c>
      <c r="AI29" s="111">
        <f>IF('נוסח ב'!AI38="צוינו 2 מרכיבים",3,IF('נוסח ב'!AI38="צוין מרכיב 1",2,0))</f>
        <v>0</v>
      </c>
      <c r="AJ29" s="111">
        <f>IF('נוסח ב'!AJ38="צוינו 2 מרכיבים",3,IF('נוסח ב'!AJ38="צוין מרכיב 1",2,0))</f>
        <v>0</v>
      </c>
      <c r="AK29" s="150">
        <f t="shared" si="3"/>
        <v>0</v>
      </c>
      <c r="AL29" s="111">
        <f>IF('נוסח ב'!AL38=2,2,0)</f>
        <v>0</v>
      </c>
      <c r="AM29" s="111">
        <f>IF('נוסח ב'!AM38="נכון",4,IF('נוסח ב'!AM38="חלקי - 3 נקודות",3,IF('נוסח ב'!AM38="חלקי - 2 נקודות",2,IF('נוסח ב'!AM38="חלקי - נקודה 1",1,0))))</f>
        <v>0</v>
      </c>
      <c r="AN29" s="149">
        <f>IF('נוסח ב'!AN38="2 השלמות נכונות",2,IF('נוסח ב'!AN38="השלמה נכונה אחת",1,0))</f>
        <v>0</v>
      </c>
      <c r="AO29" s="149">
        <f>IF('נוסח ב'!AO38="5 תשובות נכונות",5,IF('נוסח ב'!AO38="4 תשובות נכונות",4,IF('נוסח ב'!AO38="3 תשובות נכונות",3,IF('נוסח ב'!AO38="2 תשובות נכונות",2,IF('נוסח ב'!AO38="תשובה נכונה 1",1,0)))))</f>
        <v>0</v>
      </c>
      <c r="AP29" s="111">
        <f>IF('נוסח ב'!AP38="נכון",2,0)</f>
        <v>0</v>
      </c>
      <c r="AQ29" s="150">
        <f t="shared" si="4"/>
        <v>0</v>
      </c>
      <c r="AR29" s="131">
        <f t="shared" si="5"/>
        <v>0</v>
      </c>
      <c r="AS29" s="131">
        <f t="shared" si="6"/>
        <v>0</v>
      </c>
      <c r="AT29" s="146">
        <f>'נוסח ב'!Q38</f>
        <v>0</v>
      </c>
      <c r="AU29" s="87">
        <f t="shared" si="0"/>
        <v>0</v>
      </c>
      <c r="BB29"/>
      <c r="BC29"/>
      <c r="BD29"/>
      <c r="BE29"/>
      <c r="BF29"/>
    </row>
    <row r="30" spans="1:58" x14ac:dyDescent="0.2">
      <c r="A30" s="10">
        <v>22</v>
      </c>
      <c r="B30" s="110">
        <f>'נוסח ב'!B39</f>
        <v>0</v>
      </c>
      <c r="C30" s="111">
        <f>IF('נוסח ב'!C39="נכון",4,IF('נוסח ב'!C39="חלקי",3,0))</f>
        <v>0</v>
      </c>
      <c r="D30" s="111">
        <f>IF('נוסח ב'!D39=2,3,0)</f>
        <v>0</v>
      </c>
      <c r="E30" s="111">
        <f>IF('נוסח ב'!E39="נכון",4,0)</f>
        <v>0</v>
      </c>
      <c r="F30" s="111">
        <f>IF('נוסח ב'!F39="צוינו 3 מרכיבים",3,IF('נוסח ב'!F39="צוינו 2 מרכיבים",2,IF('נוסח ב'!F39="צוין מרכיב 1",1,0)))</f>
        <v>0</v>
      </c>
      <c r="G30" s="111">
        <f>IF('נוסח ב'!G39="נכון",4,IF('נוסח ב'!G39="חלקי",2,0))</f>
        <v>0</v>
      </c>
      <c r="H30" s="111">
        <f>IF('נוסח ב'!H39="נכון",2,IF('נוסח ב'!H39="חלקי",1,0))</f>
        <v>0</v>
      </c>
      <c r="I30" s="111">
        <f>IF('נוסח ב'!I39=3,2,0)</f>
        <v>0</v>
      </c>
      <c r="J30" s="111">
        <f>IF('נוסח ב'!J39="2 תשובות נכונות",2,IF('נוסח ב'!J39="תשובה נכונה 1",1,0))</f>
        <v>0</v>
      </c>
      <c r="K30" s="111">
        <f>IF('נוסח ב'!K39=4,2,0)</f>
        <v>0</v>
      </c>
      <c r="L30" s="111">
        <f>IF('נוסח ב'!L39="נכון",4,IF('נוסח ב'!L39="חלקי",3,0))</f>
        <v>0</v>
      </c>
      <c r="M30" s="111">
        <f>IF('נוסח ב'!M39="נכון",3,0)</f>
        <v>0</v>
      </c>
      <c r="N30" s="111">
        <f>IF('נוסח ב'!N39=3,3,0)</f>
        <v>0</v>
      </c>
      <c r="O30" s="176">
        <f>IF('נוסח ב'!O39="נכון",4,IF('נוסח ב'!O39="חלקי",2,0))</f>
        <v>0</v>
      </c>
      <c r="P30" s="119">
        <f t="shared" si="1"/>
        <v>0</v>
      </c>
      <c r="Q30" s="186">
        <f>'נוסח ב'!Q39</f>
        <v>0</v>
      </c>
      <c r="R30" s="111">
        <f>IF('נוסח ב'!R39=4,2,0)</f>
        <v>0</v>
      </c>
      <c r="S30" s="111">
        <f>IF('נוסח ב'!S39=2,2,0)</f>
        <v>0</v>
      </c>
      <c r="T30" s="111">
        <f>IF('נוסח ב'!T39="נכון",2,0)</f>
        <v>0</v>
      </c>
      <c r="U30" s="111">
        <f>IF('נוסח ב'!U39="נכון",2,0)</f>
        <v>0</v>
      </c>
      <c r="V30" s="111">
        <f>IF('נוסח ב'!V39="נכון",2,0)</f>
        <v>0</v>
      </c>
      <c r="W30" s="111">
        <f>IF('נוסח ב'!W39="ד",2,0)</f>
        <v>0</v>
      </c>
      <c r="X30" s="111">
        <f>IF('נוסח ב'!X39="נכון",2,0)</f>
        <v>0</v>
      </c>
      <c r="Y30" s="111">
        <f>IF('נוסח ב'!Y39="גדולה מ-",2,0)</f>
        <v>0</v>
      </c>
      <c r="Z30" s="176">
        <f>IF('נוסח ב'!Z39=3,2,0)</f>
        <v>0</v>
      </c>
      <c r="AA30" s="176">
        <f>IF('נוסח ב'!AA39="2 מסקנות נכונות",4,IF('נוסח ב'!AA39="מסקנה נכונה 1",2,0))</f>
        <v>0</v>
      </c>
      <c r="AB30" s="119">
        <f t="shared" si="2"/>
        <v>0</v>
      </c>
      <c r="AC30" s="111">
        <f>IF('נוסח ב'!AC39="נכון",3,IF('נוסח ב'!AC39="חלקי",2,0))</f>
        <v>0</v>
      </c>
      <c r="AD30" s="111">
        <f>IF('נוסח ב'!AD39="4 תשובות נכונות",4,IF('נוסח ב'!AD39="3 תשובות נכונות",3,IF('נוסח ב'!AD39="2 תשובות נכונות",2,IF('נוסח ב'!AD39="תשובה נכונה 1",1,0))))</f>
        <v>0</v>
      </c>
      <c r="AE30" s="111">
        <f>IF('נוסח ב'!AE39="צוינו 2 מרכיבים",3,IF('נוסח ב'!AE39="צוין מרכיב 1",2,0))</f>
        <v>0</v>
      </c>
      <c r="AF30" s="111">
        <f>IF('נוסח ב'!AF39="ב",2,0)</f>
        <v>0</v>
      </c>
      <c r="AG30" s="111">
        <f>IF('נוסח ב'!AG39="נכון",3,IF('נוסח ב'!AG39="רק הסבר ביולוגי נכון",2,IF('נוסח ב'!AG39="רק ציון נתונים נכונים",1,0)))</f>
        <v>0</v>
      </c>
      <c r="AH30" s="111">
        <f>IF('נוסח ב'!AH39=3,2,0)</f>
        <v>0</v>
      </c>
      <c r="AI30" s="111">
        <f>IF('נוסח ב'!AI39="צוינו 2 מרכיבים",3,IF('נוסח ב'!AI39="צוין מרכיב 1",2,0))</f>
        <v>0</v>
      </c>
      <c r="AJ30" s="111">
        <f>IF('נוסח ב'!AJ39="צוינו 2 מרכיבים",3,IF('נוסח ב'!AJ39="צוין מרכיב 1",2,0))</f>
        <v>0</v>
      </c>
      <c r="AK30" s="150">
        <f t="shared" si="3"/>
        <v>0</v>
      </c>
      <c r="AL30" s="111">
        <f>IF('נוסח ב'!AL39=2,2,0)</f>
        <v>0</v>
      </c>
      <c r="AM30" s="111">
        <f>IF('נוסח ב'!AM39="נכון",4,IF('נוסח ב'!AM39="חלקי - 3 נקודות",3,IF('נוסח ב'!AM39="חלקי - 2 נקודות",2,IF('נוסח ב'!AM39="חלקי - נקודה 1",1,0))))</f>
        <v>0</v>
      </c>
      <c r="AN30" s="149">
        <f>IF('נוסח ב'!AN39="2 השלמות נכונות",2,IF('נוסח ב'!AN39="השלמה נכונה אחת",1,0))</f>
        <v>0</v>
      </c>
      <c r="AO30" s="149">
        <f>IF('נוסח ב'!AO39="5 תשובות נכונות",5,IF('נוסח ב'!AO39="4 תשובות נכונות",4,IF('נוסח ב'!AO39="3 תשובות נכונות",3,IF('נוסח ב'!AO39="2 תשובות נכונות",2,IF('נוסח ב'!AO39="תשובה נכונה 1",1,0)))))</f>
        <v>0</v>
      </c>
      <c r="AP30" s="111">
        <f>IF('נוסח ב'!AP39="נכון",2,0)</f>
        <v>0</v>
      </c>
      <c r="AQ30" s="150">
        <f t="shared" si="4"/>
        <v>0</v>
      </c>
      <c r="AR30" s="131">
        <f t="shared" si="5"/>
        <v>0</v>
      </c>
      <c r="AS30" s="131">
        <f t="shared" si="6"/>
        <v>0</v>
      </c>
      <c r="AT30" s="146">
        <f>'נוסח ב'!Q39</f>
        <v>0</v>
      </c>
      <c r="AU30" s="87">
        <f t="shared" si="0"/>
        <v>0</v>
      </c>
      <c r="BB30"/>
      <c r="BC30"/>
      <c r="BD30"/>
      <c r="BE30"/>
      <c r="BF30"/>
    </row>
    <row r="31" spans="1:58" x14ac:dyDescent="0.2">
      <c r="A31" s="10">
        <v>23</v>
      </c>
      <c r="B31" s="110">
        <f>'נוסח ב'!B40</f>
        <v>0</v>
      </c>
      <c r="C31" s="111">
        <f>IF('נוסח ב'!C40="נכון",4,IF('נוסח ב'!C40="חלקי",3,0))</f>
        <v>0</v>
      </c>
      <c r="D31" s="111">
        <f>IF('נוסח ב'!D40=2,3,0)</f>
        <v>0</v>
      </c>
      <c r="E31" s="111">
        <f>IF('נוסח ב'!E40="נכון",4,0)</f>
        <v>0</v>
      </c>
      <c r="F31" s="111">
        <f>IF('נוסח ב'!F40="צוינו 3 מרכיבים",3,IF('נוסח ב'!F40="צוינו 2 מרכיבים",2,IF('נוסח ב'!F40="צוין מרכיב 1",1,0)))</f>
        <v>0</v>
      </c>
      <c r="G31" s="111">
        <f>IF('נוסח ב'!G40="נכון",4,IF('נוסח ב'!G40="חלקי",2,0))</f>
        <v>0</v>
      </c>
      <c r="H31" s="111">
        <f>IF('נוסח ב'!H40="נכון",2,IF('נוסח ב'!H40="חלקי",1,0))</f>
        <v>0</v>
      </c>
      <c r="I31" s="111">
        <f>IF('נוסח ב'!I40=3,2,0)</f>
        <v>0</v>
      </c>
      <c r="J31" s="111">
        <f>IF('נוסח ב'!J40="2 תשובות נכונות",2,IF('נוסח ב'!J40="תשובה נכונה 1",1,0))</f>
        <v>0</v>
      </c>
      <c r="K31" s="111">
        <f>IF('נוסח ב'!K40=4,2,0)</f>
        <v>0</v>
      </c>
      <c r="L31" s="111">
        <f>IF('נוסח ב'!L40="נכון",4,IF('נוסח ב'!L40="חלקי",3,0))</f>
        <v>0</v>
      </c>
      <c r="M31" s="111">
        <f>IF('נוסח ב'!M40="נכון",3,0)</f>
        <v>0</v>
      </c>
      <c r="N31" s="111">
        <f>IF('נוסח ב'!N40=3,3,0)</f>
        <v>0</v>
      </c>
      <c r="O31" s="176">
        <f>IF('נוסח ב'!O40="נכון",4,IF('נוסח ב'!O40="חלקי",2,0))</f>
        <v>0</v>
      </c>
      <c r="P31" s="119">
        <f t="shared" si="1"/>
        <v>0</v>
      </c>
      <c r="Q31" s="186">
        <f>'נוסח ב'!Q40</f>
        <v>0</v>
      </c>
      <c r="R31" s="111">
        <f>IF('נוסח ב'!R40=4,2,0)</f>
        <v>0</v>
      </c>
      <c r="S31" s="111">
        <f>IF('נוסח ב'!S40=2,2,0)</f>
        <v>0</v>
      </c>
      <c r="T31" s="111">
        <f>IF('נוסח ב'!T40="נכון",2,0)</f>
        <v>0</v>
      </c>
      <c r="U31" s="111">
        <f>IF('נוסח ב'!U40="נכון",2,0)</f>
        <v>0</v>
      </c>
      <c r="V31" s="111">
        <f>IF('נוסח ב'!V40="נכון",2,0)</f>
        <v>0</v>
      </c>
      <c r="W31" s="111">
        <f>IF('נוסח ב'!W40="ד",2,0)</f>
        <v>0</v>
      </c>
      <c r="X31" s="111">
        <f>IF('נוסח ב'!X40="נכון",2,0)</f>
        <v>0</v>
      </c>
      <c r="Y31" s="111">
        <f>IF('נוסח ב'!Y40="גדולה מ-",2,0)</f>
        <v>0</v>
      </c>
      <c r="Z31" s="176">
        <f>IF('נוסח ב'!Z40=3,2,0)</f>
        <v>0</v>
      </c>
      <c r="AA31" s="176">
        <f>IF('נוסח ב'!AA40="2 מסקנות נכונות",4,IF('נוסח ב'!AA40="מסקנה נכונה 1",2,0))</f>
        <v>0</v>
      </c>
      <c r="AB31" s="119">
        <f t="shared" si="2"/>
        <v>0</v>
      </c>
      <c r="AC31" s="111">
        <f>IF('נוסח ב'!AC40="נכון",3,IF('נוסח ב'!AC40="חלקי",2,0))</f>
        <v>0</v>
      </c>
      <c r="AD31" s="111">
        <f>IF('נוסח ב'!AD40="4 תשובות נכונות",4,IF('נוסח ב'!AD40="3 תשובות נכונות",3,IF('נוסח ב'!AD40="2 תשובות נכונות",2,IF('נוסח ב'!AD40="תשובה נכונה 1",1,0))))</f>
        <v>0</v>
      </c>
      <c r="AE31" s="111">
        <f>IF('נוסח ב'!AE40="צוינו 2 מרכיבים",3,IF('נוסח ב'!AE40="צוין מרכיב 1",2,0))</f>
        <v>0</v>
      </c>
      <c r="AF31" s="111">
        <f>IF('נוסח ב'!AF40="ב",2,0)</f>
        <v>0</v>
      </c>
      <c r="AG31" s="111">
        <f>IF('נוסח ב'!AG40="נכון",3,IF('נוסח ב'!AG40="רק הסבר ביולוגי נכון",2,IF('נוסח ב'!AG40="רק ציון נתונים נכונים",1,0)))</f>
        <v>0</v>
      </c>
      <c r="AH31" s="111">
        <f>IF('נוסח ב'!AH40=3,2,0)</f>
        <v>0</v>
      </c>
      <c r="AI31" s="111">
        <f>IF('נוסח ב'!AI40="צוינו 2 מרכיבים",3,IF('נוסח ב'!AI40="צוין מרכיב 1",2,0))</f>
        <v>0</v>
      </c>
      <c r="AJ31" s="111">
        <f>IF('נוסח ב'!AJ40="צוינו 2 מרכיבים",3,IF('נוסח ב'!AJ40="צוין מרכיב 1",2,0))</f>
        <v>0</v>
      </c>
      <c r="AK31" s="150">
        <f t="shared" si="3"/>
        <v>0</v>
      </c>
      <c r="AL31" s="111">
        <f>IF('נוסח ב'!AL40=2,2,0)</f>
        <v>0</v>
      </c>
      <c r="AM31" s="111">
        <f>IF('נוסח ב'!AM40="נכון",4,IF('נוסח ב'!AM40="חלקי - 3 נקודות",3,IF('נוסח ב'!AM40="חלקי - 2 נקודות",2,IF('נוסח ב'!AM40="חלקי - נקודה 1",1,0))))</f>
        <v>0</v>
      </c>
      <c r="AN31" s="149">
        <f>IF('נוסח ב'!AN40="2 השלמות נכונות",2,IF('נוסח ב'!AN40="השלמה נכונה אחת",1,0))</f>
        <v>0</v>
      </c>
      <c r="AO31" s="149">
        <f>IF('נוסח ב'!AO40="5 תשובות נכונות",5,IF('נוסח ב'!AO40="4 תשובות נכונות",4,IF('נוסח ב'!AO40="3 תשובות נכונות",3,IF('נוסח ב'!AO40="2 תשובות נכונות",2,IF('נוסח ב'!AO40="תשובה נכונה 1",1,0)))))</f>
        <v>0</v>
      </c>
      <c r="AP31" s="111">
        <f>IF('נוסח ב'!AP40="נכון",2,0)</f>
        <v>0</v>
      </c>
      <c r="AQ31" s="150">
        <f t="shared" si="4"/>
        <v>0</v>
      </c>
      <c r="AR31" s="131">
        <f t="shared" si="5"/>
        <v>0</v>
      </c>
      <c r="AS31" s="131">
        <f t="shared" si="6"/>
        <v>0</v>
      </c>
      <c r="AT31" s="146">
        <f>'נוסח ב'!Q40</f>
        <v>0</v>
      </c>
      <c r="AU31" s="87">
        <f t="shared" si="0"/>
        <v>0</v>
      </c>
      <c r="BB31"/>
      <c r="BC31"/>
      <c r="BD31"/>
      <c r="BE31"/>
      <c r="BF31"/>
    </row>
    <row r="32" spans="1:58" x14ac:dyDescent="0.2">
      <c r="A32" s="10">
        <v>24</v>
      </c>
      <c r="B32" s="110">
        <f>'נוסח ב'!B41</f>
        <v>0</v>
      </c>
      <c r="C32" s="111">
        <f>IF('נוסח ב'!C41="נכון",4,IF('נוסח ב'!C41="חלקי",3,0))</f>
        <v>0</v>
      </c>
      <c r="D32" s="111">
        <f>IF('נוסח ב'!D41=2,3,0)</f>
        <v>0</v>
      </c>
      <c r="E32" s="111">
        <f>IF('נוסח ב'!E41="נכון",4,0)</f>
        <v>0</v>
      </c>
      <c r="F32" s="111">
        <f>IF('נוסח ב'!F41="צוינו 3 מרכיבים",3,IF('נוסח ב'!F41="צוינו 2 מרכיבים",2,IF('נוסח ב'!F41="צוין מרכיב 1",1,0)))</f>
        <v>0</v>
      </c>
      <c r="G32" s="111">
        <f>IF('נוסח ב'!G41="נכון",4,IF('נוסח ב'!G41="חלקי",2,0))</f>
        <v>0</v>
      </c>
      <c r="H32" s="111">
        <f>IF('נוסח ב'!H41="נכון",2,IF('נוסח ב'!H41="חלקי",1,0))</f>
        <v>0</v>
      </c>
      <c r="I32" s="111">
        <f>IF('נוסח ב'!I41=3,2,0)</f>
        <v>0</v>
      </c>
      <c r="J32" s="111">
        <f>IF('נוסח ב'!J41="2 תשובות נכונות",2,IF('נוסח ב'!J41="תשובה נכונה 1",1,0))</f>
        <v>0</v>
      </c>
      <c r="K32" s="111">
        <f>IF('נוסח ב'!K41=4,2,0)</f>
        <v>0</v>
      </c>
      <c r="L32" s="111">
        <f>IF('נוסח ב'!L41="נכון",4,IF('נוסח ב'!L41="חלקי",3,0))</f>
        <v>0</v>
      </c>
      <c r="M32" s="111">
        <f>IF('נוסח ב'!M41="נכון",3,0)</f>
        <v>0</v>
      </c>
      <c r="N32" s="111">
        <f>IF('נוסח ב'!N41=3,3,0)</f>
        <v>0</v>
      </c>
      <c r="O32" s="176">
        <f>IF('נוסח ב'!O41="נכון",4,IF('נוסח ב'!O41="חלקי",2,0))</f>
        <v>0</v>
      </c>
      <c r="P32" s="119">
        <f t="shared" si="1"/>
        <v>0</v>
      </c>
      <c r="Q32" s="186">
        <f>'נוסח ב'!Q41</f>
        <v>0</v>
      </c>
      <c r="R32" s="111">
        <f>IF('נוסח ב'!R41=4,2,0)</f>
        <v>0</v>
      </c>
      <c r="S32" s="111">
        <f>IF('נוסח ב'!S41=2,2,0)</f>
        <v>0</v>
      </c>
      <c r="T32" s="111">
        <f>IF('נוסח ב'!T41="נכון",2,0)</f>
        <v>0</v>
      </c>
      <c r="U32" s="111">
        <f>IF('נוסח ב'!U41="נכון",2,0)</f>
        <v>0</v>
      </c>
      <c r="V32" s="111">
        <f>IF('נוסח ב'!V41="נכון",2,0)</f>
        <v>0</v>
      </c>
      <c r="W32" s="111">
        <f>IF('נוסח ב'!W41="ד",2,0)</f>
        <v>0</v>
      </c>
      <c r="X32" s="111">
        <f>IF('נוסח ב'!X41="נכון",2,0)</f>
        <v>0</v>
      </c>
      <c r="Y32" s="111">
        <f>IF('נוסח ב'!Y41="גדולה מ-",2,0)</f>
        <v>0</v>
      </c>
      <c r="Z32" s="176">
        <f>IF('נוסח ב'!Z41=3,2,0)</f>
        <v>0</v>
      </c>
      <c r="AA32" s="176">
        <f>IF('נוסח ב'!AA41="2 מסקנות נכונות",4,IF('נוסח ב'!AA41="מסקנה נכונה 1",2,0))</f>
        <v>0</v>
      </c>
      <c r="AB32" s="119">
        <f t="shared" si="2"/>
        <v>0</v>
      </c>
      <c r="AC32" s="111">
        <f>IF('נוסח ב'!AC41="נכון",3,IF('נוסח ב'!AC41="חלקי",2,0))</f>
        <v>0</v>
      </c>
      <c r="AD32" s="111">
        <f>IF('נוסח ב'!AD41="4 תשובות נכונות",4,IF('נוסח ב'!AD41="3 תשובות נכונות",3,IF('נוסח ב'!AD41="2 תשובות נכונות",2,IF('נוסח ב'!AD41="תשובה נכונה 1",1,0))))</f>
        <v>0</v>
      </c>
      <c r="AE32" s="111">
        <f>IF('נוסח ב'!AE41="צוינו 2 מרכיבים",3,IF('נוסח ב'!AE41="צוין מרכיב 1",2,0))</f>
        <v>0</v>
      </c>
      <c r="AF32" s="111">
        <f>IF('נוסח ב'!AF41="ב",2,0)</f>
        <v>0</v>
      </c>
      <c r="AG32" s="111">
        <f>IF('נוסח ב'!AG41="נכון",3,IF('נוסח ב'!AG41="רק הסבר ביולוגי נכון",2,IF('נוסח ב'!AG41="רק ציון נתונים נכונים",1,0)))</f>
        <v>0</v>
      </c>
      <c r="AH32" s="111">
        <f>IF('נוסח ב'!AH41=3,2,0)</f>
        <v>0</v>
      </c>
      <c r="AI32" s="111">
        <f>IF('נוסח ב'!AI41="צוינו 2 מרכיבים",3,IF('נוסח ב'!AI41="צוין מרכיב 1",2,0))</f>
        <v>0</v>
      </c>
      <c r="AJ32" s="111">
        <f>IF('נוסח ב'!AJ41="צוינו 2 מרכיבים",3,IF('נוסח ב'!AJ41="צוין מרכיב 1",2,0))</f>
        <v>0</v>
      </c>
      <c r="AK32" s="150">
        <f t="shared" si="3"/>
        <v>0</v>
      </c>
      <c r="AL32" s="111">
        <f>IF('נוסח ב'!AL41=2,2,0)</f>
        <v>0</v>
      </c>
      <c r="AM32" s="111">
        <f>IF('נוסח ב'!AM41="נכון",4,IF('נוסח ב'!AM41="חלקי - 3 נקודות",3,IF('נוסח ב'!AM41="חלקי - 2 נקודות",2,IF('נוסח ב'!AM41="חלקי - נקודה 1",1,0))))</f>
        <v>0</v>
      </c>
      <c r="AN32" s="149">
        <f>IF('נוסח ב'!AN41="2 השלמות נכונות",2,IF('נוסח ב'!AN41="השלמה נכונה אחת",1,0))</f>
        <v>0</v>
      </c>
      <c r="AO32" s="149">
        <f>IF('נוסח ב'!AO41="5 תשובות נכונות",5,IF('נוסח ב'!AO41="4 תשובות נכונות",4,IF('נוסח ב'!AO41="3 תשובות נכונות",3,IF('נוסח ב'!AO41="2 תשובות נכונות",2,IF('נוסח ב'!AO41="תשובה נכונה 1",1,0)))))</f>
        <v>0</v>
      </c>
      <c r="AP32" s="111">
        <f>IF('נוסח ב'!AP41="נכון",2,0)</f>
        <v>0</v>
      </c>
      <c r="AQ32" s="150">
        <f t="shared" si="4"/>
        <v>0</v>
      </c>
      <c r="AR32" s="131">
        <f t="shared" si="5"/>
        <v>0</v>
      </c>
      <c r="AS32" s="131">
        <f t="shared" si="6"/>
        <v>0</v>
      </c>
      <c r="AT32" s="146">
        <f>'נוסח ב'!Q41</f>
        <v>0</v>
      </c>
      <c r="AU32" s="87">
        <f t="shared" si="0"/>
        <v>0</v>
      </c>
      <c r="BB32"/>
      <c r="BC32"/>
      <c r="BD32"/>
      <c r="BE32"/>
      <c r="BF32"/>
    </row>
    <row r="33" spans="1:58" x14ac:dyDescent="0.2">
      <c r="A33" s="10">
        <v>25</v>
      </c>
      <c r="B33" s="110">
        <f>'נוסח ב'!B42</f>
        <v>0</v>
      </c>
      <c r="C33" s="111">
        <f>IF('נוסח ב'!C42="נכון",4,IF('נוסח ב'!C42="חלקי",3,0))</f>
        <v>0</v>
      </c>
      <c r="D33" s="111">
        <f>IF('נוסח ב'!D42=2,3,0)</f>
        <v>0</v>
      </c>
      <c r="E33" s="111">
        <f>IF('נוסח ב'!E42="נכון",4,0)</f>
        <v>0</v>
      </c>
      <c r="F33" s="111">
        <f>IF('נוסח ב'!F42="צוינו 3 מרכיבים",3,IF('נוסח ב'!F42="צוינו 2 מרכיבים",2,IF('נוסח ב'!F42="צוין מרכיב 1",1,0)))</f>
        <v>0</v>
      </c>
      <c r="G33" s="111">
        <f>IF('נוסח ב'!G42="נכון",4,IF('נוסח ב'!G42="חלקי",2,0))</f>
        <v>0</v>
      </c>
      <c r="H33" s="111">
        <f>IF('נוסח ב'!H42="נכון",2,IF('נוסח ב'!H42="חלקי",1,0))</f>
        <v>0</v>
      </c>
      <c r="I33" s="111">
        <f>IF('נוסח ב'!I42=3,2,0)</f>
        <v>0</v>
      </c>
      <c r="J33" s="111">
        <f>IF('נוסח ב'!J42="2 תשובות נכונות",2,IF('נוסח ב'!J42="תשובה נכונה 1",1,0))</f>
        <v>0</v>
      </c>
      <c r="K33" s="111">
        <f>IF('נוסח ב'!K42=4,2,0)</f>
        <v>0</v>
      </c>
      <c r="L33" s="111">
        <f>IF('נוסח ב'!L42="נכון",4,IF('נוסח ב'!L42="חלקי",3,0))</f>
        <v>0</v>
      </c>
      <c r="M33" s="111">
        <f>IF('נוסח ב'!M42="נכון",3,0)</f>
        <v>0</v>
      </c>
      <c r="N33" s="111">
        <f>IF('נוסח ב'!N42=3,3,0)</f>
        <v>0</v>
      </c>
      <c r="O33" s="176">
        <f>IF('נוסח ב'!O42="נכון",4,IF('נוסח ב'!O42="חלקי",2,0))</f>
        <v>0</v>
      </c>
      <c r="P33" s="119">
        <f t="shared" si="1"/>
        <v>0</v>
      </c>
      <c r="Q33" s="186">
        <f>'נוסח ב'!Q42</f>
        <v>0</v>
      </c>
      <c r="R33" s="111">
        <f>IF('נוסח ב'!R42=4,2,0)</f>
        <v>0</v>
      </c>
      <c r="S33" s="111">
        <f>IF('נוסח ב'!S42=2,2,0)</f>
        <v>0</v>
      </c>
      <c r="T33" s="111">
        <f>IF('נוסח ב'!T42="נכון",2,0)</f>
        <v>0</v>
      </c>
      <c r="U33" s="111">
        <f>IF('נוסח ב'!U42="נכון",2,0)</f>
        <v>0</v>
      </c>
      <c r="V33" s="111">
        <f>IF('נוסח ב'!V42="נכון",2,0)</f>
        <v>0</v>
      </c>
      <c r="W33" s="111">
        <f>IF('נוסח ב'!W42="ד",2,0)</f>
        <v>0</v>
      </c>
      <c r="X33" s="111">
        <f>IF('נוסח ב'!X42="נכון",2,0)</f>
        <v>0</v>
      </c>
      <c r="Y33" s="111">
        <f>IF('נוסח ב'!Y42="גדולה מ-",2,0)</f>
        <v>0</v>
      </c>
      <c r="Z33" s="176">
        <f>IF('נוסח ב'!Z42=3,2,0)</f>
        <v>0</v>
      </c>
      <c r="AA33" s="176">
        <f>IF('נוסח ב'!AA42="2 מסקנות נכונות",4,IF('נוסח ב'!AA42="מסקנה נכונה 1",2,0))</f>
        <v>0</v>
      </c>
      <c r="AB33" s="119">
        <f t="shared" si="2"/>
        <v>0</v>
      </c>
      <c r="AC33" s="111">
        <f>IF('נוסח ב'!AC42="נכון",3,IF('נוסח ב'!AC42="חלקי",2,0))</f>
        <v>0</v>
      </c>
      <c r="AD33" s="111">
        <f>IF('נוסח ב'!AD42="4 תשובות נכונות",4,IF('נוסח ב'!AD42="3 תשובות נכונות",3,IF('נוסח ב'!AD42="2 תשובות נכונות",2,IF('נוסח ב'!AD42="תשובה נכונה 1",1,0))))</f>
        <v>0</v>
      </c>
      <c r="AE33" s="111">
        <f>IF('נוסח ב'!AE42="צוינו 2 מרכיבים",3,IF('נוסח ב'!AE42="צוין מרכיב 1",2,0))</f>
        <v>0</v>
      </c>
      <c r="AF33" s="111">
        <f>IF('נוסח ב'!AF42="ב",2,0)</f>
        <v>0</v>
      </c>
      <c r="AG33" s="111">
        <f>IF('נוסח ב'!AG42="נכון",3,IF('נוסח ב'!AG42="רק הסבר ביולוגי נכון",2,IF('נוסח ב'!AG42="רק ציון נתונים נכונים",1,0)))</f>
        <v>0</v>
      </c>
      <c r="AH33" s="111">
        <f>IF('נוסח ב'!AH42=3,2,0)</f>
        <v>0</v>
      </c>
      <c r="AI33" s="111">
        <f>IF('נוסח ב'!AI42="צוינו 2 מרכיבים",3,IF('נוסח ב'!AI42="צוין מרכיב 1",2,0))</f>
        <v>0</v>
      </c>
      <c r="AJ33" s="111">
        <f>IF('נוסח ב'!AJ42="צוינו 2 מרכיבים",3,IF('נוסח ב'!AJ42="צוין מרכיב 1",2,0))</f>
        <v>0</v>
      </c>
      <c r="AK33" s="150">
        <f t="shared" si="3"/>
        <v>0</v>
      </c>
      <c r="AL33" s="111">
        <f>IF('נוסח ב'!AL42=2,2,0)</f>
        <v>0</v>
      </c>
      <c r="AM33" s="111">
        <f>IF('נוסח ב'!AM42="נכון",4,IF('נוסח ב'!AM42="חלקי - 3 נקודות",3,IF('נוסח ב'!AM42="חלקי - 2 נקודות",2,IF('נוסח ב'!AM42="חלקי - נקודה 1",1,0))))</f>
        <v>0</v>
      </c>
      <c r="AN33" s="149">
        <f>IF('נוסח ב'!AN42="2 השלמות נכונות",2,IF('נוסח ב'!AN42="השלמה נכונה אחת",1,0))</f>
        <v>0</v>
      </c>
      <c r="AO33" s="149">
        <f>IF('נוסח ב'!AO42="5 תשובות נכונות",5,IF('נוסח ב'!AO42="4 תשובות נכונות",4,IF('נוסח ב'!AO42="3 תשובות נכונות",3,IF('נוסח ב'!AO42="2 תשובות נכונות",2,IF('נוסח ב'!AO42="תשובה נכונה 1",1,0)))))</f>
        <v>0</v>
      </c>
      <c r="AP33" s="111">
        <f>IF('נוסח ב'!AP42="נכון",2,0)</f>
        <v>0</v>
      </c>
      <c r="AQ33" s="150">
        <f t="shared" si="4"/>
        <v>0</v>
      </c>
      <c r="AR33" s="131">
        <f t="shared" si="5"/>
        <v>0</v>
      </c>
      <c r="AS33" s="131">
        <f t="shared" si="6"/>
        <v>0</v>
      </c>
      <c r="AT33" s="146">
        <f>'נוסח ב'!Q42</f>
        <v>0</v>
      </c>
      <c r="AU33" s="87">
        <f t="shared" si="0"/>
        <v>0</v>
      </c>
      <c r="BB33"/>
      <c r="BC33"/>
      <c r="BD33"/>
      <c r="BE33"/>
      <c r="BF33"/>
    </row>
    <row r="34" spans="1:58" x14ac:dyDescent="0.2">
      <c r="A34" s="10">
        <v>26</v>
      </c>
      <c r="B34" s="110">
        <f>'נוסח ב'!B43</f>
        <v>0</v>
      </c>
      <c r="C34" s="111">
        <f>IF('נוסח ב'!C43="נכון",4,IF('נוסח ב'!C43="חלקי",3,0))</f>
        <v>0</v>
      </c>
      <c r="D34" s="111">
        <f>IF('נוסח ב'!D43=2,3,0)</f>
        <v>0</v>
      </c>
      <c r="E34" s="111">
        <f>IF('נוסח ב'!E43="נכון",4,0)</f>
        <v>0</v>
      </c>
      <c r="F34" s="111">
        <f>IF('נוסח ב'!F43="צוינו 3 מרכיבים",3,IF('נוסח ב'!F43="צוינו 2 מרכיבים",2,IF('נוסח ב'!F43="צוין מרכיב 1",1,0)))</f>
        <v>0</v>
      </c>
      <c r="G34" s="111">
        <f>IF('נוסח ב'!G43="נכון",4,IF('נוסח ב'!G43="חלקי",2,0))</f>
        <v>0</v>
      </c>
      <c r="H34" s="111">
        <f>IF('נוסח ב'!H43="נכון",2,IF('נוסח ב'!H43="חלקי",1,0))</f>
        <v>0</v>
      </c>
      <c r="I34" s="111">
        <f>IF('נוסח ב'!I43=3,2,0)</f>
        <v>0</v>
      </c>
      <c r="J34" s="111">
        <f>IF('נוסח ב'!J43="2 תשובות נכונות",2,IF('נוסח ב'!J43="תשובה נכונה 1",1,0))</f>
        <v>0</v>
      </c>
      <c r="K34" s="111">
        <f>IF('נוסח ב'!K43=4,2,0)</f>
        <v>0</v>
      </c>
      <c r="L34" s="111">
        <f>IF('נוסח ב'!L43="נכון",4,IF('נוסח ב'!L43="חלקי",3,0))</f>
        <v>0</v>
      </c>
      <c r="M34" s="111">
        <f>IF('נוסח ב'!M43="נכון",3,0)</f>
        <v>0</v>
      </c>
      <c r="N34" s="111">
        <f>IF('נוסח ב'!N43=3,3,0)</f>
        <v>0</v>
      </c>
      <c r="O34" s="176">
        <f>IF('נוסח ב'!O43="נכון",4,IF('נוסח ב'!O43="חלקי",2,0))</f>
        <v>0</v>
      </c>
      <c r="P34" s="119">
        <f t="shared" si="1"/>
        <v>0</v>
      </c>
      <c r="Q34" s="186">
        <f>'נוסח ב'!Q43</f>
        <v>0</v>
      </c>
      <c r="R34" s="111">
        <f>IF('נוסח ב'!R43=4,2,0)</f>
        <v>0</v>
      </c>
      <c r="S34" s="111">
        <f>IF('נוסח ב'!S43=2,2,0)</f>
        <v>0</v>
      </c>
      <c r="T34" s="111">
        <f>IF('נוסח ב'!T43="נכון",2,0)</f>
        <v>0</v>
      </c>
      <c r="U34" s="111">
        <f>IF('נוסח ב'!U43="נכון",2,0)</f>
        <v>0</v>
      </c>
      <c r="V34" s="111">
        <f>IF('נוסח ב'!V43="נכון",2,0)</f>
        <v>0</v>
      </c>
      <c r="W34" s="111">
        <f>IF('נוסח ב'!W43="ד",2,0)</f>
        <v>0</v>
      </c>
      <c r="X34" s="111">
        <f>IF('נוסח ב'!X43="נכון",2,0)</f>
        <v>0</v>
      </c>
      <c r="Y34" s="111">
        <f>IF('נוסח ב'!Y43="גדולה מ-",2,0)</f>
        <v>0</v>
      </c>
      <c r="Z34" s="176">
        <f>IF('נוסח ב'!Z43=3,2,0)</f>
        <v>0</v>
      </c>
      <c r="AA34" s="176">
        <f>IF('נוסח ב'!AA43="2 מסקנות נכונות",4,IF('נוסח ב'!AA43="מסקנה נכונה 1",2,0))</f>
        <v>0</v>
      </c>
      <c r="AB34" s="119">
        <f t="shared" si="2"/>
        <v>0</v>
      </c>
      <c r="AC34" s="111">
        <f>IF('נוסח ב'!AC43="נכון",3,IF('נוסח ב'!AC43="חלקי",2,0))</f>
        <v>0</v>
      </c>
      <c r="AD34" s="111">
        <f>IF('נוסח ב'!AD43="4 תשובות נכונות",4,IF('נוסח ב'!AD43="3 תשובות נכונות",3,IF('נוסח ב'!AD43="2 תשובות נכונות",2,IF('נוסח ב'!AD43="תשובה נכונה 1",1,0))))</f>
        <v>0</v>
      </c>
      <c r="AE34" s="111">
        <f>IF('נוסח ב'!AE43="צוינו 2 מרכיבים",3,IF('נוסח ב'!AE43="צוין מרכיב 1",2,0))</f>
        <v>0</v>
      </c>
      <c r="AF34" s="111">
        <f>IF('נוסח ב'!AF43="ב",2,0)</f>
        <v>0</v>
      </c>
      <c r="AG34" s="111">
        <f>IF('נוסח ב'!AG43="נכון",3,IF('נוסח ב'!AG43="רק הסבר ביולוגי נכון",2,IF('נוסח ב'!AG43="רק ציון נתונים נכונים",1,0)))</f>
        <v>0</v>
      </c>
      <c r="AH34" s="111">
        <f>IF('נוסח ב'!AH43=3,2,0)</f>
        <v>0</v>
      </c>
      <c r="AI34" s="111">
        <f>IF('נוסח ב'!AI43="צוינו 2 מרכיבים",3,IF('נוסח ב'!AI43="צוין מרכיב 1",2,0))</f>
        <v>0</v>
      </c>
      <c r="AJ34" s="111">
        <f>IF('נוסח ב'!AJ43="צוינו 2 מרכיבים",3,IF('נוסח ב'!AJ43="צוין מרכיב 1",2,0))</f>
        <v>0</v>
      </c>
      <c r="AK34" s="150">
        <f t="shared" si="3"/>
        <v>0</v>
      </c>
      <c r="AL34" s="111">
        <f>IF('נוסח ב'!AL43=2,2,0)</f>
        <v>0</v>
      </c>
      <c r="AM34" s="111">
        <f>IF('נוסח ב'!AM43="נכון",4,IF('נוסח ב'!AM43="חלקי - 3 נקודות",3,IF('נוסח ב'!AM43="חלקי - 2 נקודות",2,IF('נוסח ב'!AM43="חלקי - נקודה 1",1,0))))</f>
        <v>0</v>
      </c>
      <c r="AN34" s="149">
        <f>IF('נוסח ב'!AN43="2 השלמות נכונות",2,IF('נוסח ב'!AN43="השלמה נכונה אחת",1,0))</f>
        <v>0</v>
      </c>
      <c r="AO34" s="149">
        <f>IF('נוסח ב'!AO43="5 תשובות נכונות",5,IF('נוסח ב'!AO43="4 תשובות נכונות",4,IF('נוסח ב'!AO43="3 תשובות נכונות",3,IF('נוסח ב'!AO43="2 תשובות נכונות",2,IF('נוסח ב'!AO43="תשובה נכונה 1",1,0)))))</f>
        <v>0</v>
      </c>
      <c r="AP34" s="111">
        <f>IF('נוסח ב'!AP43="נכון",2,0)</f>
        <v>0</v>
      </c>
      <c r="AQ34" s="150">
        <f t="shared" si="4"/>
        <v>0</v>
      </c>
      <c r="AR34" s="131">
        <f t="shared" si="5"/>
        <v>0</v>
      </c>
      <c r="AS34" s="131">
        <f t="shared" si="6"/>
        <v>0</v>
      </c>
      <c r="AT34" s="146">
        <f>'נוסח ב'!Q43</f>
        <v>0</v>
      </c>
      <c r="AU34" s="87">
        <f t="shared" si="0"/>
        <v>0</v>
      </c>
      <c r="BB34"/>
      <c r="BC34"/>
      <c r="BD34"/>
      <c r="BE34"/>
      <c r="BF34"/>
    </row>
    <row r="35" spans="1:58" x14ac:dyDescent="0.2">
      <c r="A35" s="10">
        <v>27</v>
      </c>
      <c r="B35" s="110">
        <f>'נוסח ב'!B44</f>
        <v>0</v>
      </c>
      <c r="C35" s="111">
        <f>IF('נוסח ב'!C44="נכון",4,IF('נוסח ב'!C44="חלקי",3,0))</f>
        <v>0</v>
      </c>
      <c r="D35" s="111">
        <f>IF('נוסח ב'!D44=2,3,0)</f>
        <v>0</v>
      </c>
      <c r="E35" s="111">
        <f>IF('נוסח ב'!E44="נכון",4,0)</f>
        <v>0</v>
      </c>
      <c r="F35" s="111">
        <f>IF('נוסח ב'!F44="צוינו 3 מרכיבים",3,IF('נוסח ב'!F44="צוינו 2 מרכיבים",2,IF('נוסח ב'!F44="צוין מרכיב 1",1,0)))</f>
        <v>0</v>
      </c>
      <c r="G35" s="111">
        <f>IF('נוסח ב'!G44="נכון",4,IF('נוסח ב'!G44="חלקי",2,0))</f>
        <v>0</v>
      </c>
      <c r="H35" s="111">
        <f>IF('נוסח ב'!H44="נכון",2,IF('נוסח ב'!H44="חלקי",1,0))</f>
        <v>0</v>
      </c>
      <c r="I35" s="111">
        <f>IF('נוסח ב'!I44=3,2,0)</f>
        <v>0</v>
      </c>
      <c r="J35" s="111">
        <f>IF('נוסח ב'!J44="2 תשובות נכונות",2,IF('נוסח ב'!J44="תשובה נכונה 1",1,0))</f>
        <v>0</v>
      </c>
      <c r="K35" s="111">
        <f>IF('נוסח ב'!K44=4,2,0)</f>
        <v>0</v>
      </c>
      <c r="L35" s="111">
        <f>IF('נוסח ב'!L44="נכון",4,IF('נוסח ב'!L44="חלקי",3,0))</f>
        <v>0</v>
      </c>
      <c r="M35" s="111">
        <f>IF('נוסח ב'!M44="נכון",3,0)</f>
        <v>0</v>
      </c>
      <c r="N35" s="111">
        <f>IF('נוסח ב'!N44=3,3,0)</f>
        <v>0</v>
      </c>
      <c r="O35" s="176">
        <f>IF('נוסח ב'!O44="נכון",4,IF('נוסח ב'!O44="חלקי",2,0))</f>
        <v>0</v>
      </c>
      <c r="P35" s="119">
        <f t="shared" si="1"/>
        <v>0</v>
      </c>
      <c r="Q35" s="186">
        <f>'נוסח ב'!Q44</f>
        <v>0</v>
      </c>
      <c r="R35" s="111">
        <f>IF('נוסח ב'!R44=4,2,0)</f>
        <v>0</v>
      </c>
      <c r="S35" s="111">
        <f>IF('נוסח ב'!S44=2,2,0)</f>
        <v>0</v>
      </c>
      <c r="T35" s="111">
        <f>IF('נוסח ב'!T44="נכון",2,0)</f>
        <v>0</v>
      </c>
      <c r="U35" s="111">
        <f>IF('נוסח ב'!U44="נכון",2,0)</f>
        <v>0</v>
      </c>
      <c r="V35" s="111">
        <f>IF('נוסח ב'!V44="נכון",2,0)</f>
        <v>0</v>
      </c>
      <c r="W35" s="111">
        <f>IF('נוסח ב'!W44="ד",2,0)</f>
        <v>0</v>
      </c>
      <c r="X35" s="111">
        <f>IF('נוסח ב'!X44="נכון",2,0)</f>
        <v>0</v>
      </c>
      <c r="Y35" s="111">
        <f>IF('נוסח ב'!Y44="גדולה מ-",2,0)</f>
        <v>0</v>
      </c>
      <c r="Z35" s="176">
        <f>IF('נוסח ב'!Z44=3,2,0)</f>
        <v>0</v>
      </c>
      <c r="AA35" s="176">
        <f>IF('נוסח ב'!AA44="2 מסקנות נכונות",4,IF('נוסח ב'!AA44="מסקנה נכונה 1",2,0))</f>
        <v>0</v>
      </c>
      <c r="AB35" s="119">
        <f t="shared" si="2"/>
        <v>0</v>
      </c>
      <c r="AC35" s="111">
        <f>IF('נוסח ב'!AC44="נכון",3,IF('נוסח ב'!AC44="חלקי",2,0))</f>
        <v>0</v>
      </c>
      <c r="AD35" s="111">
        <f>IF('נוסח ב'!AD44="4 תשובות נכונות",4,IF('נוסח ב'!AD44="3 תשובות נכונות",3,IF('נוסח ב'!AD44="2 תשובות נכונות",2,IF('נוסח ב'!AD44="תשובה נכונה 1",1,0))))</f>
        <v>0</v>
      </c>
      <c r="AE35" s="111">
        <f>IF('נוסח ב'!AE44="צוינו 2 מרכיבים",3,IF('נוסח ב'!AE44="צוין מרכיב 1",2,0))</f>
        <v>0</v>
      </c>
      <c r="AF35" s="111">
        <f>IF('נוסח ב'!AF44="ב",2,0)</f>
        <v>0</v>
      </c>
      <c r="AG35" s="111">
        <f>IF('נוסח ב'!AG44="נכון",3,IF('נוסח ב'!AG44="רק הסבר ביולוגי נכון",2,IF('נוסח ב'!AG44="רק ציון נתונים נכונים",1,0)))</f>
        <v>0</v>
      </c>
      <c r="AH35" s="111">
        <f>IF('נוסח ב'!AH44=3,2,0)</f>
        <v>0</v>
      </c>
      <c r="AI35" s="111">
        <f>IF('נוסח ב'!AI44="צוינו 2 מרכיבים",3,IF('נוסח ב'!AI44="צוין מרכיב 1",2,0))</f>
        <v>0</v>
      </c>
      <c r="AJ35" s="111">
        <f>IF('נוסח ב'!AJ44="צוינו 2 מרכיבים",3,IF('נוסח ב'!AJ44="צוין מרכיב 1",2,0))</f>
        <v>0</v>
      </c>
      <c r="AK35" s="150">
        <f t="shared" si="3"/>
        <v>0</v>
      </c>
      <c r="AL35" s="111">
        <f>IF('נוסח ב'!AL44=2,2,0)</f>
        <v>0</v>
      </c>
      <c r="AM35" s="111">
        <f>IF('נוסח ב'!AM44="נכון",4,IF('נוסח ב'!AM44="חלקי - 3 נקודות",3,IF('נוסח ב'!AM44="חלקי - 2 נקודות",2,IF('נוסח ב'!AM44="חלקי - נקודה 1",1,0))))</f>
        <v>0</v>
      </c>
      <c r="AN35" s="149">
        <f>IF('נוסח ב'!AN44="2 השלמות נכונות",2,IF('נוסח ב'!AN44="השלמה נכונה אחת",1,0))</f>
        <v>0</v>
      </c>
      <c r="AO35" s="149">
        <f>IF('נוסח ב'!AO44="5 תשובות נכונות",5,IF('נוסח ב'!AO44="4 תשובות נכונות",4,IF('נוסח ב'!AO44="3 תשובות נכונות",3,IF('נוסח ב'!AO44="2 תשובות נכונות",2,IF('נוסח ב'!AO44="תשובה נכונה 1",1,0)))))</f>
        <v>0</v>
      </c>
      <c r="AP35" s="111">
        <f>IF('נוסח ב'!AP44="נכון",2,0)</f>
        <v>0</v>
      </c>
      <c r="AQ35" s="150">
        <f t="shared" si="4"/>
        <v>0</v>
      </c>
      <c r="AR35" s="131">
        <f t="shared" si="5"/>
        <v>0</v>
      </c>
      <c r="AS35" s="131">
        <f t="shared" si="6"/>
        <v>0</v>
      </c>
      <c r="AT35" s="146">
        <f>'נוסח ב'!Q44</f>
        <v>0</v>
      </c>
      <c r="AU35" s="87">
        <f t="shared" si="0"/>
        <v>0</v>
      </c>
      <c r="BB35"/>
      <c r="BC35"/>
      <c r="BD35"/>
      <c r="BE35"/>
      <c r="BF35"/>
    </row>
    <row r="36" spans="1:58" x14ac:dyDescent="0.2">
      <c r="A36" s="10">
        <v>28</v>
      </c>
      <c r="B36" s="110">
        <f>'נוסח ב'!B45</f>
        <v>0</v>
      </c>
      <c r="C36" s="111">
        <f>IF('נוסח ב'!C45="נכון",4,IF('נוסח ב'!C45="חלקי",3,0))</f>
        <v>0</v>
      </c>
      <c r="D36" s="111">
        <f>IF('נוסח ב'!D45=2,3,0)</f>
        <v>0</v>
      </c>
      <c r="E36" s="111">
        <f>IF('נוסח ב'!E45="נכון",4,0)</f>
        <v>0</v>
      </c>
      <c r="F36" s="111">
        <f>IF('נוסח ב'!F45="צוינו 3 מרכיבים",3,IF('נוסח ב'!F45="צוינו 2 מרכיבים",2,IF('נוסח ב'!F45="צוין מרכיב 1",1,0)))</f>
        <v>0</v>
      </c>
      <c r="G36" s="111">
        <f>IF('נוסח ב'!G45="נכון",4,IF('נוסח ב'!G45="חלקי",2,0))</f>
        <v>0</v>
      </c>
      <c r="H36" s="111">
        <f>IF('נוסח ב'!H45="נכון",2,IF('נוסח ב'!H45="חלקי",1,0))</f>
        <v>0</v>
      </c>
      <c r="I36" s="111">
        <f>IF('נוסח ב'!I45=3,2,0)</f>
        <v>0</v>
      </c>
      <c r="J36" s="111">
        <f>IF('נוסח ב'!J45="2 תשובות נכונות",2,IF('נוסח ב'!J45="תשובה נכונה 1",1,0))</f>
        <v>0</v>
      </c>
      <c r="K36" s="111">
        <f>IF('נוסח ב'!K45=4,2,0)</f>
        <v>0</v>
      </c>
      <c r="L36" s="111">
        <f>IF('נוסח ב'!L45="נכון",4,IF('נוסח ב'!L45="חלקי",3,0))</f>
        <v>0</v>
      </c>
      <c r="M36" s="111">
        <f>IF('נוסח ב'!M45="נכון",3,0)</f>
        <v>0</v>
      </c>
      <c r="N36" s="111">
        <f>IF('נוסח ב'!N45=3,3,0)</f>
        <v>0</v>
      </c>
      <c r="O36" s="176">
        <f>IF('נוסח ב'!O45="נכון",4,IF('נוסח ב'!O45="חלקי",2,0))</f>
        <v>0</v>
      </c>
      <c r="P36" s="119">
        <f t="shared" si="1"/>
        <v>0</v>
      </c>
      <c r="Q36" s="186">
        <f>'נוסח ב'!Q45</f>
        <v>0</v>
      </c>
      <c r="R36" s="111">
        <f>IF('נוסח ב'!R45=4,2,0)</f>
        <v>0</v>
      </c>
      <c r="S36" s="111">
        <f>IF('נוסח ב'!S45=2,2,0)</f>
        <v>0</v>
      </c>
      <c r="T36" s="111">
        <f>IF('נוסח ב'!T45="נכון",2,0)</f>
        <v>0</v>
      </c>
      <c r="U36" s="111">
        <f>IF('נוסח ב'!U45="נכון",2,0)</f>
        <v>0</v>
      </c>
      <c r="V36" s="111">
        <f>IF('נוסח ב'!V45="נכון",2,0)</f>
        <v>0</v>
      </c>
      <c r="W36" s="111">
        <f>IF('נוסח ב'!W45="ד",2,0)</f>
        <v>0</v>
      </c>
      <c r="X36" s="111">
        <f>IF('נוסח ב'!X45="נכון",2,0)</f>
        <v>0</v>
      </c>
      <c r="Y36" s="111">
        <f>IF('נוסח ב'!Y45="גדולה מ-",2,0)</f>
        <v>0</v>
      </c>
      <c r="Z36" s="176">
        <f>IF('נוסח ב'!Z45=3,2,0)</f>
        <v>0</v>
      </c>
      <c r="AA36" s="176">
        <f>IF('נוסח ב'!AA45="2 מסקנות נכונות",4,IF('נוסח ב'!AA45="מסקנה נכונה 1",2,0))</f>
        <v>0</v>
      </c>
      <c r="AB36" s="119">
        <f t="shared" si="2"/>
        <v>0</v>
      </c>
      <c r="AC36" s="111">
        <f>IF('נוסח ב'!AC45="נכון",3,IF('נוסח ב'!AC45="חלקי",2,0))</f>
        <v>0</v>
      </c>
      <c r="AD36" s="111">
        <f>IF('נוסח ב'!AD45="4 תשובות נכונות",4,IF('נוסח ב'!AD45="3 תשובות נכונות",3,IF('נוסח ב'!AD45="2 תשובות נכונות",2,IF('נוסח ב'!AD45="תשובה נכונה 1",1,0))))</f>
        <v>0</v>
      </c>
      <c r="AE36" s="111">
        <f>IF('נוסח ב'!AE45="צוינו 2 מרכיבים",3,IF('נוסח ב'!AE45="צוין מרכיב 1",2,0))</f>
        <v>0</v>
      </c>
      <c r="AF36" s="111">
        <f>IF('נוסח ב'!AF45="ב",2,0)</f>
        <v>0</v>
      </c>
      <c r="AG36" s="111">
        <f>IF('נוסח ב'!AG45="נכון",3,IF('נוסח ב'!AG45="רק הסבר ביולוגי נכון",2,IF('נוסח ב'!AG45="רק ציון נתונים נכונים",1,0)))</f>
        <v>0</v>
      </c>
      <c r="AH36" s="111">
        <f>IF('נוסח ב'!AH45=3,2,0)</f>
        <v>0</v>
      </c>
      <c r="AI36" s="111">
        <f>IF('נוסח ב'!AI45="צוינו 2 מרכיבים",3,IF('נוסח ב'!AI45="צוין מרכיב 1",2,0))</f>
        <v>0</v>
      </c>
      <c r="AJ36" s="111">
        <f>IF('נוסח ב'!AJ45="צוינו 2 מרכיבים",3,IF('נוסח ב'!AJ45="צוין מרכיב 1",2,0))</f>
        <v>0</v>
      </c>
      <c r="AK36" s="150">
        <f t="shared" si="3"/>
        <v>0</v>
      </c>
      <c r="AL36" s="111">
        <f>IF('נוסח ב'!AL45=2,2,0)</f>
        <v>0</v>
      </c>
      <c r="AM36" s="111">
        <f>IF('נוסח ב'!AM45="נכון",4,IF('נוסח ב'!AM45="חלקי - 3 נקודות",3,IF('נוסח ב'!AM45="חלקי - 2 נקודות",2,IF('נוסח ב'!AM45="חלקי - נקודה 1",1,0))))</f>
        <v>0</v>
      </c>
      <c r="AN36" s="149">
        <f>IF('נוסח ב'!AN45="2 השלמות נכונות",2,IF('נוסח ב'!AN45="השלמה נכונה אחת",1,0))</f>
        <v>0</v>
      </c>
      <c r="AO36" s="149">
        <f>IF('נוסח ב'!AO45="5 תשובות נכונות",5,IF('נוסח ב'!AO45="4 תשובות נכונות",4,IF('נוסח ב'!AO45="3 תשובות נכונות",3,IF('נוסח ב'!AO45="2 תשובות נכונות",2,IF('נוסח ב'!AO45="תשובה נכונה 1",1,0)))))</f>
        <v>0</v>
      </c>
      <c r="AP36" s="111">
        <f>IF('נוסח ב'!AP45="נכון",2,0)</f>
        <v>0</v>
      </c>
      <c r="AQ36" s="150">
        <f t="shared" si="4"/>
        <v>0</v>
      </c>
      <c r="AR36" s="131">
        <f t="shared" si="5"/>
        <v>0</v>
      </c>
      <c r="AS36" s="131">
        <f t="shared" si="6"/>
        <v>0</v>
      </c>
      <c r="AT36" s="146">
        <f>'נוסח ב'!Q45</f>
        <v>0</v>
      </c>
      <c r="AU36" s="87">
        <f t="shared" si="0"/>
        <v>0</v>
      </c>
      <c r="BB36"/>
      <c r="BC36"/>
      <c r="BD36"/>
      <c r="BE36"/>
      <c r="BF36"/>
    </row>
    <row r="37" spans="1:58" x14ac:dyDescent="0.2">
      <c r="A37" s="10">
        <v>29</v>
      </c>
      <c r="B37" s="110">
        <f>'נוסח ב'!B46</f>
        <v>0</v>
      </c>
      <c r="C37" s="111">
        <f>IF('נוסח ב'!C46="נכון",4,IF('נוסח ב'!C46="חלקי",3,0))</f>
        <v>0</v>
      </c>
      <c r="D37" s="111">
        <f>IF('נוסח ב'!D46=2,3,0)</f>
        <v>0</v>
      </c>
      <c r="E37" s="111">
        <f>IF('נוסח ב'!E46="נכון",4,0)</f>
        <v>0</v>
      </c>
      <c r="F37" s="111">
        <f>IF('נוסח ב'!F46="צוינו 3 מרכיבים",3,IF('נוסח ב'!F46="צוינו 2 מרכיבים",2,IF('נוסח ב'!F46="צוין מרכיב 1",1,0)))</f>
        <v>0</v>
      </c>
      <c r="G37" s="111">
        <f>IF('נוסח ב'!G46="נכון",4,IF('נוסח ב'!G46="חלקי",2,0))</f>
        <v>0</v>
      </c>
      <c r="H37" s="111">
        <f>IF('נוסח ב'!H46="נכון",2,IF('נוסח ב'!H46="חלקי",1,0))</f>
        <v>0</v>
      </c>
      <c r="I37" s="111">
        <f>IF('נוסח ב'!I46=3,2,0)</f>
        <v>0</v>
      </c>
      <c r="J37" s="111">
        <f>IF('נוסח ב'!J46="2 תשובות נכונות",2,IF('נוסח ב'!J46="תשובה נכונה 1",1,0))</f>
        <v>0</v>
      </c>
      <c r="K37" s="111">
        <f>IF('נוסח ב'!K46=4,2,0)</f>
        <v>0</v>
      </c>
      <c r="L37" s="111">
        <f>IF('נוסח ב'!L46="נכון",4,IF('נוסח ב'!L46="חלקי",3,0))</f>
        <v>0</v>
      </c>
      <c r="M37" s="111">
        <f>IF('נוסח ב'!M46="נכון",3,0)</f>
        <v>0</v>
      </c>
      <c r="N37" s="111">
        <f>IF('נוסח ב'!N46=3,3,0)</f>
        <v>0</v>
      </c>
      <c r="O37" s="176">
        <f>IF('נוסח ב'!O46="נכון",4,IF('נוסח ב'!O46="חלקי",2,0))</f>
        <v>0</v>
      </c>
      <c r="P37" s="119">
        <f t="shared" si="1"/>
        <v>0</v>
      </c>
      <c r="Q37" s="186">
        <f>'נוסח ב'!Q46</f>
        <v>0</v>
      </c>
      <c r="R37" s="111">
        <f>IF('נוסח ב'!R46=4,2,0)</f>
        <v>0</v>
      </c>
      <c r="S37" s="111">
        <f>IF('נוסח ב'!S46=2,2,0)</f>
        <v>0</v>
      </c>
      <c r="T37" s="111">
        <f>IF('נוסח ב'!T46="נכון",2,0)</f>
        <v>0</v>
      </c>
      <c r="U37" s="111">
        <f>IF('נוסח ב'!U46="נכון",2,0)</f>
        <v>0</v>
      </c>
      <c r="V37" s="111">
        <f>IF('נוסח ב'!V46="נכון",2,0)</f>
        <v>0</v>
      </c>
      <c r="W37" s="111">
        <f>IF('נוסח ב'!W46="ד",2,0)</f>
        <v>0</v>
      </c>
      <c r="X37" s="111">
        <f>IF('נוסח ב'!X46="נכון",2,0)</f>
        <v>0</v>
      </c>
      <c r="Y37" s="111">
        <f>IF('נוסח ב'!Y46="גדולה מ-",2,0)</f>
        <v>0</v>
      </c>
      <c r="Z37" s="176">
        <f>IF('נוסח ב'!Z46=3,2,0)</f>
        <v>0</v>
      </c>
      <c r="AA37" s="176">
        <f>IF('נוסח ב'!AA46="2 מסקנות נכונות",4,IF('נוסח ב'!AA46="מסקנה נכונה 1",2,0))</f>
        <v>0</v>
      </c>
      <c r="AB37" s="119">
        <f t="shared" si="2"/>
        <v>0</v>
      </c>
      <c r="AC37" s="111">
        <f>IF('נוסח ב'!AC46="נכון",3,IF('נוסח ב'!AC46="חלקי",2,0))</f>
        <v>0</v>
      </c>
      <c r="AD37" s="111">
        <f>IF('נוסח ב'!AD46="4 תשובות נכונות",4,IF('נוסח ב'!AD46="3 תשובות נכונות",3,IF('נוסח ב'!AD46="2 תשובות נכונות",2,IF('נוסח ב'!AD46="תשובה נכונה 1",1,0))))</f>
        <v>0</v>
      </c>
      <c r="AE37" s="111">
        <f>IF('נוסח ב'!AE46="צוינו 2 מרכיבים",3,IF('נוסח ב'!AE46="צוין מרכיב 1",2,0))</f>
        <v>0</v>
      </c>
      <c r="AF37" s="111">
        <f>IF('נוסח ב'!AF46="ב",2,0)</f>
        <v>0</v>
      </c>
      <c r="AG37" s="111">
        <f>IF('נוסח ב'!AG46="נכון",3,IF('נוסח ב'!AG46="רק הסבר ביולוגי נכון",2,IF('נוסח ב'!AG46="רק ציון נתונים נכונים",1,0)))</f>
        <v>0</v>
      </c>
      <c r="AH37" s="111">
        <f>IF('נוסח ב'!AH46=3,2,0)</f>
        <v>0</v>
      </c>
      <c r="AI37" s="111">
        <f>IF('נוסח ב'!AI46="צוינו 2 מרכיבים",3,IF('נוסח ב'!AI46="צוין מרכיב 1",2,0))</f>
        <v>0</v>
      </c>
      <c r="AJ37" s="111">
        <f>IF('נוסח ב'!AJ46="צוינו 2 מרכיבים",3,IF('נוסח ב'!AJ46="צוין מרכיב 1",2,0))</f>
        <v>0</v>
      </c>
      <c r="AK37" s="150">
        <f t="shared" si="3"/>
        <v>0</v>
      </c>
      <c r="AL37" s="111">
        <f>IF('נוסח ב'!AL46=2,2,0)</f>
        <v>0</v>
      </c>
      <c r="AM37" s="111">
        <f>IF('נוסח ב'!AM46="נכון",4,IF('נוסח ב'!AM46="חלקי - 3 נקודות",3,IF('נוסח ב'!AM46="חלקי - 2 נקודות",2,IF('נוסח ב'!AM46="חלקי - נקודה 1",1,0))))</f>
        <v>0</v>
      </c>
      <c r="AN37" s="149">
        <f>IF('נוסח ב'!AN46="2 השלמות נכונות",2,IF('נוסח ב'!AN46="השלמה נכונה אחת",1,0))</f>
        <v>0</v>
      </c>
      <c r="AO37" s="149">
        <f>IF('נוסח ב'!AO46="5 תשובות נכונות",5,IF('נוסח ב'!AO46="4 תשובות נכונות",4,IF('נוסח ב'!AO46="3 תשובות נכונות",3,IF('נוסח ב'!AO46="2 תשובות נכונות",2,IF('נוסח ב'!AO46="תשובה נכונה 1",1,0)))))</f>
        <v>0</v>
      </c>
      <c r="AP37" s="111">
        <f>IF('נוסח ב'!AP46="נכון",2,0)</f>
        <v>0</v>
      </c>
      <c r="AQ37" s="150">
        <f t="shared" si="4"/>
        <v>0</v>
      </c>
      <c r="AR37" s="131">
        <f t="shared" si="5"/>
        <v>0</v>
      </c>
      <c r="AS37" s="131">
        <f t="shared" si="6"/>
        <v>0</v>
      </c>
      <c r="AT37" s="146">
        <f>'נוסח ב'!Q46</f>
        <v>0</v>
      </c>
      <c r="AU37" s="87">
        <f t="shared" si="0"/>
        <v>0</v>
      </c>
      <c r="BB37"/>
      <c r="BC37"/>
      <c r="BD37"/>
      <c r="BE37"/>
      <c r="BF37"/>
    </row>
    <row r="38" spans="1:58" x14ac:dyDescent="0.2">
      <c r="A38" s="10">
        <v>30</v>
      </c>
      <c r="B38" s="110">
        <f>'נוסח ב'!B47</f>
        <v>0</v>
      </c>
      <c r="C38" s="111">
        <f>IF('נוסח ב'!C47="נכון",4,IF('נוסח ב'!C47="חלקי",3,0))</f>
        <v>0</v>
      </c>
      <c r="D38" s="111">
        <f>IF('נוסח ב'!D47=2,3,0)</f>
        <v>0</v>
      </c>
      <c r="E38" s="111">
        <f>IF('נוסח ב'!E47="נכון",4,0)</f>
        <v>0</v>
      </c>
      <c r="F38" s="111">
        <f>IF('נוסח ב'!F47="צוינו 3 מרכיבים",3,IF('נוסח ב'!F47="צוינו 2 מרכיבים",2,IF('נוסח ב'!F47="צוין מרכיב 1",1,0)))</f>
        <v>0</v>
      </c>
      <c r="G38" s="111">
        <f>IF('נוסח ב'!G47="נכון",4,IF('נוסח ב'!G47="חלקי",2,0))</f>
        <v>0</v>
      </c>
      <c r="H38" s="111">
        <f>IF('נוסח ב'!H47="נכון",2,IF('נוסח ב'!H47="חלקי",1,0))</f>
        <v>0</v>
      </c>
      <c r="I38" s="111">
        <f>IF('נוסח ב'!I47=3,2,0)</f>
        <v>0</v>
      </c>
      <c r="J38" s="111">
        <f>IF('נוסח ב'!J47="2 תשובות נכונות",2,IF('נוסח ב'!J47="תשובה נכונה 1",1,0))</f>
        <v>0</v>
      </c>
      <c r="K38" s="111">
        <f>IF('נוסח ב'!K47=4,2,0)</f>
        <v>0</v>
      </c>
      <c r="L38" s="111">
        <f>IF('נוסח ב'!L47="נכון",4,IF('נוסח ב'!L47="חלקי",3,0))</f>
        <v>0</v>
      </c>
      <c r="M38" s="111">
        <f>IF('נוסח ב'!M47="נכון",3,0)</f>
        <v>0</v>
      </c>
      <c r="N38" s="111">
        <f>IF('נוסח ב'!N47=3,3,0)</f>
        <v>0</v>
      </c>
      <c r="O38" s="176">
        <f>IF('נוסח ב'!O47="נכון",4,IF('נוסח ב'!O47="חלקי",2,0))</f>
        <v>0</v>
      </c>
      <c r="P38" s="119">
        <f t="shared" si="1"/>
        <v>0</v>
      </c>
      <c r="Q38" s="186">
        <f>'נוסח ב'!Q47</f>
        <v>0</v>
      </c>
      <c r="R38" s="111">
        <f>IF('נוסח ב'!R47=4,2,0)</f>
        <v>0</v>
      </c>
      <c r="S38" s="111">
        <f>IF('נוסח ב'!S47=2,2,0)</f>
        <v>0</v>
      </c>
      <c r="T38" s="111">
        <f>IF('נוסח ב'!T47="נכון",2,0)</f>
        <v>0</v>
      </c>
      <c r="U38" s="111">
        <f>IF('נוסח ב'!U47="נכון",2,0)</f>
        <v>0</v>
      </c>
      <c r="V38" s="111">
        <f>IF('נוסח ב'!V47="נכון",2,0)</f>
        <v>0</v>
      </c>
      <c r="W38" s="111">
        <f>IF('נוסח ב'!W47="ד",2,0)</f>
        <v>0</v>
      </c>
      <c r="X38" s="111">
        <f>IF('נוסח ב'!X47="נכון",2,0)</f>
        <v>0</v>
      </c>
      <c r="Y38" s="111">
        <f>IF('נוסח ב'!Y47="גדולה מ-",2,0)</f>
        <v>0</v>
      </c>
      <c r="Z38" s="176">
        <f>IF('נוסח ב'!Z47=3,2,0)</f>
        <v>0</v>
      </c>
      <c r="AA38" s="176">
        <f>IF('נוסח ב'!AA47="2 מסקנות נכונות",4,IF('נוסח ב'!AA47="מסקנה נכונה 1",2,0))</f>
        <v>0</v>
      </c>
      <c r="AB38" s="119">
        <f t="shared" si="2"/>
        <v>0</v>
      </c>
      <c r="AC38" s="111">
        <f>IF('נוסח ב'!AC47="נכון",3,IF('נוסח ב'!AC47="חלקי",2,0))</f>
        <v>0</v>
      </c>
      <c r="AD38" s="111">
        <f>IF('נוסח ב'!AD47="4 תשובות נכונות",4,IF('נוסח ב'!AD47="3 תשובות נכונות",3,IF('נוסח ב'!AD47="2 תשובות נכונות",2,IF('נוסח ב'!AD47="תשובה נכונה 1",1,0))))</f>
        <v>0</v>
      </c>
      <c r="AE38" s="111">
        <f>IF('נוסח ב'!AE47="צוינו 2 מרכיבים",3,IF('נוסח ב'!AE47="צוין מרכיב 1",2,0))</f>
        <v>0</v>
      </c>
      <c r="AF38" s="111">
        <f>IF('נוסח ב'!AF47="ב",2,0)</f>
        <v>0</v>
      </c>
      <c r="AG38" s="111">
        <f>IF('נוסח ב'!AG47="נכון",3,IF('נוסח ב'!AG47="רק הסבר ביולוגי נכון",2,IF('נוסח ב'!AG47="רק ציון נתונים נכונים",1,0)))</f>
        <v>0</v>
      </c>
      <c r="AH38" s="111">
        <f>IF('נוסח ב'!AH47=3,2,0)</f>
        <v>0</v>
      </c>
      <c r="AI38" s="111">
        <f>IF('נוסח ב'!AI47="צוינו 2 מרכיבים",3,IF('נוסח ב'!AI47="צוין מרכיב 1",2,0))</f>
        <v>0</v>
      </c>
      <c r="AJ38" s="111">
        <f>IF('נוסח ב'!AJ47="צוינו 2 מרכיבים",3,IF('נוסח ב'!AJ47="צוין מרכיב 1",2,0))</f>
        <v>0</v>
      </c>
      <c r="AK38" s="150">
        <f t="shared" si="3"/>
        <v>0</v>
      </c>
      <c r="AL38" s="111">
        <f>IF('נוסח ב'!AL47=2,2,0)</f>
        <v>0</v>
      </c>
      <c r="AM38" s="111">
        <f>IF('נוסח ב'!AM47="נכון",4,IF('נוסח ב'!AM47="חלקי - 3 נקודות",3,IF('נוסח ב'!AM47="חלקי - 2 נקודות",2,IF('נוסח ב'!AM47="חלקי - נקודה 1",1,0))))</f>
        <v>0</v>
      </c>
      <c r="AN38" s="149">
        <f>IF('נוסח ב'!AN47="2 השלמות נכונות",2,IF('נוסח ב'!AN47="השלמה נכונה אחת",1,0))</f>
        <v>0</v>
      </c>
      <c r="AO38" s="149">
        <f>IF('נוסח ב'!AO47="5 תשובות נכונות",5,IF('נוסח ב'!AO47="4 תשובות נכונות",4,IF('נוסח ב'!AO47="3 תשובות נכונות",3,IF('נוסח ב'!AO47="2 תשובות נכונות",2,IF('נוסח ב'!AO47="תשובה נכונה 1",1,0)))))</f>
        <v>0</v>
      </c>
      <c r="AP38" s="111">
        <f>IF('נוסח ב'!AP47="נכון",2,0)</f>
        <v>0</v>
      </c>
      <c r="AQ38" s="150">
        <f t="shared" si="4"/>
        <v>0</v>
      </c>
      <c r="AR38" s="131">
        <f t="shared" si="5"/>
        <v>0</v>
      </c>
      <c r="AS38" s="131">
        <f t="shared" si="6"/>
        <v>0</v>
      </c>
      <c r="AT38" s="146">
        <f>'נוסח ב'!Q47</f>
        <v>0</v>
      </c>
      <c r="AU38" s="87">
        <f t="shared" si="0"/>
        <v>0</v>
      </c>
      <c r="BB38"/>
      <c r="BC38"/>
      <c r="BD38"/>
      <c r="BE38"/>
      <c r="BF38"/>
    </row>
    <row r="39" spans="1:58" x14ac:dyDescent="0.2">
      <c r="A39" s="10">
        <v>31</v>
      </c>
      <c r="B39" s="110">
        <f>'נוסח ב'!B48</f>
        <v>0</v>
      </c>
      <c r="C39" s="111">
        <f>IF('נוסח ב'!C48="נכון",4,IF('נוסח ב'!C48="חלקי",3,0))</f>
        <v>0</v>
      </c>
      <c r="D39" s="111">
        <f>IF('נוסח ב'!D48=2,3,0)</f>
        <v>0</v>
      </c>
      <c r="E39" s="111">
        <f>IF('נוסח ב'!E48="נכון",4,0)</f>
        <v>0</v>
      </c>
      <c r="F39" s="111">
        <f>IF('נוסח ב'!F48="צוינו 3 מרכיבים",3,IF('נוסח ב'!F48="צוינו 2 מרכיבים",2,IF('נוסח ב'!F48="צוין מרכיב 1",1,0)))</f>
        <v>0</v>
      </c>
      <c r="G39" s="111">
        <f>IF('נוסח ב'!G48="נכון",4,IF('נוסח ב'!G48="חלקי",2,0))</f>
        <v>0</v>
      </c>
      <c r="H39" s="111">
        <f>IF('נוסח ב'!H48="נכון",2,IF('נוסח ב'!H48="חלקי",1,0))</f>
        <v>0</v>
      </c>
      <c r="I39" s="111">
        <f>IF('נוסח ב'!I48=3,2,0)</f>
        <v>0</v>
      </c>
      <c r="J39" s="111">
        <f>IF('נוסח ב'!J48="2 תשובות נכונות",2,IF('נוסח ב'!J48="תשובה נכונה 1",1,0))</f>
        <v>0</v>
      </c>
      <c r="K39" s="111">
        <f>IF('נוסח ב'!K48=4,2,0)</f>
        <v>0</v>
      </c>
      <c r="L39" s="111">
        <f>IF('נוסח ב'!L48="נכון",4,IF('נוסח ב'!L48="חלקי",3,0))</f>
        <v>0</v>
      </c>
      <c r="M39" s="111">
        <f>IF('נוסח ב'!M48="נכון",3,0)</f>
        <v>0</v>
      </c>
      <c r="N39" s="111">
        <f>IF('נוסח ב'!N48=3,3,0)</f>
        <v>0</v>
      </c>
      <c r="O39" s="176">
        <f>IF('נוסח ב'!O48="נכון",4,IF('נוסח ב'!O48="חלקי",2,0))</f>
        <v>0</v>
      </c>
      <c r="P39" s="119">
        <f t="shared" si="1"/>
        <v>0</v>
      </c>
      <c r="Q39" s="186">
        <f>'נוסח ב'!Q48</f>
        <v>0</v>
      </c>
      <c r="R39" s="111">
        <f>IF('נוסח ב'!R48=4,2,0)</f>
        <v>0</v>
      </c>
      <c r="S39" s="111">
        <f>IF('נוסח ב'!S48=2,2,0)</f>
        <v>0</v>
      </c>
      <c r="T39" s="111">
        <f>IF('נוסח ב'!T48="נכון",2,0)</f>
        <v>0</v>
      </c>
      <c r="U39" s="111">
        <f>IF('נוסח ב'!U48="נכון",2,0)</f>
        <v>0</v>
      </c>
      <c r="V39" s="111">
        <f>IF('נוסח ב'!V48="נכון",2,0)</f>
        <v>0</v>
      </c>
      <c r="W39" s="111">
        <f>IF('נוסח ב'!W48="ד",2,0)</f>
        <v>0</v>
      </c>
      <c r="X39" s="111">
        <f>IF('נוסח ב'!X48="נכון",2,0)</f>
        <v>0</v>
      </c>
      <c r="Y39" s="111">
        <f>IF('נוסח ב'!Y48="גדולה מ-",2,0)</f>
        <v>0</v>
      </c>
      <c r="Z39" s="176">
        <f>IF('נוסח ב'!Z48=3,2,0)</f>
        <v>0</v>
      </c>
      <c r="AA39" s="176">
        <f>IF('נוסח ב'!AA48="2 מסקנות נכונות",4,IF('נוסח ב'!AA48="מסקנה נכונה 1",2,0))</f>
        <v>0</v>
      </c>
      <c r="AB39" s="119">
        <f t="shared" si="2"/>
        <v>0</v>
      </c>
      <c r="AC39" s="111">
        <f>IF('נוסח ב'!AC48="נכון",3,IF('נוסח ב'!AC48="חלקי",2,0))</f>
        <v>0</v>
      </c>
      <c r="AD39" s="111">
        <f>IF('נוסח ב'!AD48="4 תשובות נכונות",4,IF('נוסח ב'!AD48="3 תשובות נכונות",3,IF('נוסח ב'!AD48="2 תשובות נכונות",2,IF('נוסח ב'!AD48="תשובה נכונה 1",1,0))))</f>
        <v>0</v>
      </c>
      <c r="AE39" s="111">
        <f>IF('נוסח ב'!AE48="צוינו 2 מרכיבים",3,IF('נוסח ב'!AE48="צוין מרכיב 1",2,0))</f>
        <v>0</v>
      </c>
      <c r="AF39" s="111">
        <f>IF('נוסח ב'!AF48="ב",2,0)</f>
        <v>0</v>
      </c>
      <c r="AG39" s="111">
        <f>IF('נוסח ב'!AG48="נכון",3,IF('נוסח ב'!AG48="רק הסבר ביולוגי נכון",2,IF('נוסח ב'!AG48="רק ציון נתונים נכונים",1,0)))</f>
        <v>0</v>
      </c>
      <c r="AH39" s="111">
        <f>IF('נוסח ב'!AH48=3,2,0)</f>
        <v>0</v>
      </c>
      <c r="AI39" s="111">
        <f>IF('נוסח ב'!AI48="צוינו 2 מרכיבים",3,IF('נוסח ב'!AI48="צוין מרכיב 1",2,0))</f>
        <v>0</v>
      </c>
      <c r="AJ39" s="111">
        <f>IF('נוסח ב'!AJ48="צוינו 2 מרכיבים",3,IF('נוסח ב'!AJ48="צוין מרכיב 1",2,0))</f>
        <v>0</v>
      </c>
      <c r="AK39" s="150">
        <f t="shared" si="3"/>
        <v>0</v>
      </c>
      <c r="AL39" s="111">
        <f>IF('נוסח ב'!AL48=2,2,0)</f>
        <v>0</v>
      </c>
      <c r="AM39" s="111">
        <f>IF('נוסח ב'!AM48="נכון",4,IF('נוסח ב'!AM48="חלקי - 3 נקודות",3,IF('נוסח ב'!AM48="חלקי - 2 נקודות",2,IF('נוסח ב'!AM48="חלקי - נקודה 1",1,0))))</f>
        <v>0</v>
      </c>
      <c r="AN39" s="149">
        <f>IF('נוסח ב'!AN48="2 השלמות נכונות",2,IF('נוסח ב'!AN48="השלמה נכונה אחת",1,0))</f>
        <v>0</v>
      </c>
      <c r="AO39" s="149">
        <f>IF('נוסח ב'!AO48="5 תשובות נכונות",5,IF('נוסח ב'!AO48="4 תשובות נכונות",4,IF('נוסח ב'!AO48="3 תשובות נכונות",3,IF('נוסח ב'!AO48="2 תשובות נכונות",2,IF('נוסח ב'!AO48="תשובה נכונה 1",1,0)))))</f>
        <v>0</v>
      </c>
      <c r="AP39" s="111">
        <f>IF('נוסח ב'!AP48="נכון",2,0)</f>
        <v>0</v>
      </c>
      <c r="AQ39" s="150">
        <f t="shared" si="4"/>
        <v>0</v>
      </c>
      <c r="AR39" s="131">
        <f t="shared" si="5"/>
        <v>0</v>
      </c>
      <c r="AS39" s="131">
        <f t="shared" si="6"/>
        <v>0</v>
      </c>
      <c r="AT39" s="146">
        <f>'נוסח ב'!Q48</f>
        <v>0</v>
      </c>
      <c r="AU39" s="87">
        <f t="shared" si="0"/>
        <v>0</v>
      </c>
      <c r="BB39"/>
      <c r="BC39"/>
      <c r="BD39"/>
      <c r="BE39"/>
      <c r="BF39"/>
    </row>
    <row r="40" spans="1:58" x14ac:dyDescent="0.2">
      <c r="A40" s="10">
        <v>32</v>
      </c>
      <c r="B40" s="110">
        <f>'נוסח ב'!B49</f>
        <v>0</v>
      </c>
      <c r="C40" s="111">
        <f>IF('נוסח ב'!C49="נכון",4,IF('נוסח ב'!C49="חלקי",3,0))</f>
        <v>0</v>
      </c>
      <c r="D40" s="111">
        <f>IF('נוסח ב'!D49=2,3,0)</f>
        <v>0</v>
      </c>
      <c r="E40" s="111">
        <f>IF('נוסח ב'!E49="נכון",4,0)</f>
        <v>0</v>
      </c>
      <c r="F40" s="111">
        <f>IF('נוסח ב'!F49="צוינו 3 מרכיבים",3,IF('נוסח ב'!F49="צוינו 2 מרכיבים",2,IF('נוסח ב'!F49="צוין מרכיב 1",1,0)))</f>
        <v>0</v>
      </c>
      <c r="G40" s="111">
        <f>IF('נוסח ב'!G49="נכון",4,IF('נוסח ב'!G49="חלקי",2,0))</f>
        <v>0</v>
      </c>
      <c r="H40" s="111">
        <f>IF('נוסח ב'!H49="נכון",2,IF('נוסח ב'!H49="חלקי",1,0))</f>
        <v>0</v>
      </c>
      <c r="I40" s="111">
        <f>IF('נוסח ב'!I49=3,2,0)</f>
        <v>0</v>
      </c>
      <c r="J40" s="111">
        <f>IF('נוסח ב'!J49="2 תשובות נכונות",2,IF('נוסח ב'!J49="תשובה נכונה 1",1,0))</f>
        <v>0</v>
      </c>
      <c r="K40" s="111">
        <f>IF('נוסח ב'!K49=4,2,0)</f>
        <v>0</v>
      </c>
      <c r="L40" s="111">
        <f>IF('נוסח ב'!L49="נכון",4,IF('נוסח ב'!L49="חלקי",3,0))</f>
        <v>0</v>
      </c>
      <c r="M40" s="111">
        <f>IF('נוסח ב'!M49="נכון",3,0)</f>
        <v>0</v>
      </c>
      <c r="N40" s="111">
        <f>IF('נוסח ב'!N49=3,3,0)</f>
        <v>0</v>
      </c>
      <c r="O40" s="176">
        <f>IF('נוסח ב'!O49="נכון",4,IF('נוסח ב'!O49="חלקי",2,0))</f>
        <v>0</v>
      </c>
      <c r="P40" s="119">
        <f t="shared" si="1"/>
        <v>0</v>
      </c>
      <c r="Q40" s="186">
        <f>'נוסח ב'!Q49</f>
        <v>0</v>
      </c>
      <c r="R40" s="111">
        <f>IF('נוסח ב'!R49=4,2,0)</f>
        <v>0</v>
      </c>
      <c r="S40" s="111">
        <f>IF('נוסח ב'!S49=2,2,0)</f>
        <v>0</v>
      </c>
      <c r="T40" s="111">
        <f>IF('נוסח ב'!T49="נכון",2,0)</f>
        <v>0</v>
      </c>
      <c r="U40" s="111">
        <f>IF('נוסח ב'!U49="נכון",2,0)</f>
        <v>0</v>
      </c>
      <c r="V40" s="111">
        <f>IF('נוסח ב'!V49="נכון",2,0)</f>
        <v>0</v>
      </c>
      <c r="W40" s="111">
        <f>IF('נוסח ב'!W49="ד",2,0)</f>
        <v>0</v>
      </c>
      <c r="X40" s="111">
        <f>IF('נוסח ב'!X49="נכון",2,0)</f>
        <v>0</v>
      </c>
      <c r="Y40" s="111">
        <f>IF('נוסח ב'!Y49="גדולה מ-",2,0)</f>
        <v>0</v>
      </c>
      <c r="Z40" s="176">
        <f>IF('נוסח ב'!Z49=3,2,0)</f>
        <v>0</v>
      </c>
      <c r="AA40" s="176">
        <f>IF('נוסח ב'!AA49="2 מסקנות נכונות",4,IF('נוסח ב'!AA49="מסקנה נכונה 1",2,0))</f>
        <v>0</v>
      </c>
      <c r="AB40" s="119">
        <f t="shared" si="2"/>
        <v>0</v>
      </c>
      <c r="AC40" s="111">
        <f>IF('נוסח ב'!AC49="נכון",3,IF('נוסח ב'!AC49="חלקי",2,0))</f>
        <v>0</v>
      </c>
      <c r="AD40" s="111">
        <f>IF('נוסח ב'!AD49="4 תשובות נכונות",4,IF('נוסח ב'!AD49="3 תשובות נכונות",3,IF('נוסח ב'!AD49="2 תשובות נכונות",2,IF('נוסח ב'!AD49="תשובה נכונה 1",1,0))))</f>
        <v>0</v>
      </c>
      <c r="AE40" s="111">
        <f>IF('נוסח ב'!AE49="צוינו 2 מרכיבים",3,IF('נוסח ב'!AE49="צוין מרכיב 1",2,0))</f>
        <v>0</v>
      </c>
      <c r="AF40" s="111">
        <f>IF('נוסח ב'!AF49="ב",2,0)</f>
        <v>0</v>
      </c>
      <c r="AG40" s="111">
        <f>IF('נוסח ב'!AG49="נכון",3,IF('נוסח ב'!AG49="רק הסבר ביולוגי נכון",2,IF('נוסח ב'!AG49="רק ציון נתונים נכונים",1,0)))</f>
        <v>0</v>
      </c>
      <c r="AH40" s="111">
        <f>IF('נוסח ב'!AH49=3,2,0)</f>
        <v>0</v>
      </c>
      <c r="AI40" s="111">
        <f>IF('נוסח ב'!AI49="צוינו 2 מרכיבים",3,IF('נוסח ב'!AI49="צוין מרכיב 1",2,0))</f>
        <v>0</v>
      </c>
      <c r="AJ40" s="111">
        <f>IF('נוסח ב'!AJ49="צוינו 2 מרכיבים",3,IF('נוסח ב'!AJ49="צוין מרכיב 1",2,0))</f>
        <v>0</v>
      </c>
      <c r="AK40" s="150">
        <f t="shared" si="3"/>
        <v>0</v>
      </c>
      <c r="AL40" s="111">
        <f>IF('נוסח ב'!AL49=2,2,0)</f>
        <v>0</v>
      </c>
      <c r="AM40" s="111">
        <f>IF('נוסח ב'!AM49="נכון",4,IF('נוסח ב'!AM49="חלקי - 3 נקודות",3,IF('נוסח ב'!AM49="חלקי - 2 נקודות",2,IF('נוסח ב'!AM49="חלקי - נקודה 1",1,0))))</f>
        <v>0</v>
      </c>
      <c r="AN40" s="149">
        <f>IF('נוסח ב'!AN49="2 השלמות נכונות",2,IF('נוסח ב'!AN49="השלמה נכונה אחת",1,0))</f>
        <v>0</v>
      </c>
      <c r="AO40" s="149">
        <f>IF('נוסח ב'!AO49="5 תשובות נכונות",5,IF('נוסח ב'!AO49="4 תשובות נכונות",4,IF('נוסח ב'!AO49="3 תשובות נכונות",3,IF('נוסח ב'!AO49="2 תשובות נכונות",2,IF('נוסח ב'!AO49="תשובה נכונה 1",1,0)))))</f>
        <v>0</v>
      </c>
      <c r="AP40" s="111">
        <f>IF('נוסח ב'!AP49="נכון",2,0)</f>
        <v>0</v>
      </c>
      <c r="AQ40" s="150">
        <f t="shared" si="4"/>
        <v>0</v>
      </c>
      <c r="AR40" s="131">
        <f t="shared" si="5"/>
        <v>0</v>
      </c>
      <c r="AS40" s="131">
        <f t="shared" si="6"/>
        <v>0</v>
      </c>
      <c r="AT40" s="146">
        <f>'נוסח ב'!Q49</f>
        <v>0</v>
      </c>
      <c r="AU40" s="87">
        <f t="shared" si="0"/>
        <v>0</v>
      </c>
      <c r="BB40"/>
      <c r="BC40"/>
      <c r="BD40"/>
      <c r="BE40"/>
      <c r="BF40"/>
    </row>
    <row r="41" spans="1:58" x14ac:dyDescent="0.2">
      <c r="A41" s="10">
        <v>33</v>
      </c>
      <c r="B41" s="110">
        <f>'נוסח ב'!B50</f>
        <v>0</v>
      </c>
      <c r="C41" s="111">
        <f>IF('נוסח ב'!C50="נכון",4,IF('נוסח ב'!C50="חלקי",3,0))</f>
        <v>0</v>
      </c>
      <c r="D41" s="111">
        <f>IF('נוסח ב'!D50=2,3,0)</f>
        <v>0</v>
      </c>
      <c r="E41" s="111">
        <f>IF('נוסח ב'!E50="נכון",4,0)</f>
        <v>0</v>
      </c>
      <c r="F41" s="111">
        <f>IF('נוסח ב'!F50="צוינו 3 מרכיבים",3,IF('נוסח ב'!F50="צוינו 2 מרכיבים",2,IF('נוסח ב'!F50="צוין מרכיב 1",1,0)))</f>
        <v>0</v>
      </c>
      <c r="G41" s="111">
        <f>IF('נוסח ב'!G50="נכון",4,IF('נוסח ב'!G50="חלקי",2,0))</f>
        <v>0</v>
      </c>
      <c r="H41" s="111">
        <f>IF('נוסח ב'!H50="נכון",2,IF('נוסח ב'!H50="חלקי",1,0))</f>
        <v>0</v>
      </c>
      <c r="I41" s="111">
        <f>IF('נוסח ב'!I50=3,2,0)</f>
        <v>0</v>
      </c>
      <c r="J41" s="111">
        <f>IF('נוסח ב'!J50="2 תשובות נכונות",2,IF('נוסח ב'!J50="תשובה נכונה 1",1,0))</f>
        <v>0</v>
      </c>
      <c r="K41" s="111">
        <f>IF('נוסח ב'!K50=4,2,0)</f>
        <v>0</v>
      </c>
      <c r="L41" s="111">
        <f>IF('נוסח ב'!L50="נכון",4,IF('נוסח ב'!L50="חלקי",3,0))</f>
        <v>0</v>
      </c>
      <c r="M41" s="111">
        <f>IF('נוסח ב'!M50="נכון",3,0)</f>
        <v>0</v>
      </c>
      <c r="N41" s="111">
        <f>IF('נוסח ב'!N50=3,3,0)</f>
        <v>0</v>
      </c>
      <c r="O41" s="176">
        <f>IF('נוסח ב'!O50="נכון",4,IF('נוסח ב'!O50="חלקי",2,0))</f>
        <v>0</v>
      </c>
      <c r="P41" s="119">
        <f t="shared" si="1"/>
        <v>0</v>
      </c>
      <c r="Q41" s="186">
        <f>'נוסח ב'!Q50</f>
        <v>0</v>
      </c>
      <c r="R41" s="111">
        <f>IF('נוסח ב'!R50=4,2,0)</f>
        <v>0</v>
      </c>
      <c r="S41" s="111">
        <f>IF('נוסח ב'!S50=2,2,0)</f>
        <v>0</v>
      </c>
      <c r="T41" s="111">
        <f>IF('נוסח ב'!T50="נכון",2,0)</f>
        <v>0</v>
      </c>
      <c r="U41" s="111">
        <f>IF('נוסח ב'!U50="נכון",2,0)</f>
        <v>0</v>
      </c>
      <c r="V41" s="111">
        <f>IF('נוסח ב'!V50="נכון",2,0)</f>
        <v>0</v>
      </c>
      <c r="W41" s="111">
        <f>IF('נוסח ב'!W50="ד",2,0)</f>
        <v>0</v>
      </c>
      <c r="X41" s="111">
        <f>IF('נוסח ב'!X50="נכון",2,0)</f>
        <v>0</v>
      </c>
      <c r="Y41" s="111">
        <f>IF('נוסח ב'!Y50="גדולה מ-",2,0)</f>
        <v>0</v>
      </c>
      <c r="Z41" s="176">
        <f>IF('נוסח ב'!Z50=3,2,0)</f>
        <v>0</v>
      </c>
      <c r="AA41" s="176">
        <f>IF('נוסח ב'!AA50="2 מסקנות נכונות",4,IF('נוסח ב'!AA50="מסקנה נכונה 1",2,0))</f>
        <v>0</v>
      </c>
      <c r="AB41" s="119">
        <f t="shared" si="2"/>
        <v>0</v>
      </c>
      <c r="AC41" s="111">
        <f>IF('נוסח ב'!AC50="נכון",3,IF('נוסח ב'!AC50="חלקי",2,0))</f>
        <v>0</v>
      </c>
      <c r="AD41" s="111">
        <f>IF('נוסח ב'!AD50="4 תשובות נכונות",4,IF('נוסח ב'!AD50="3 תשובות נכונות",3,IF('נוסח ב'!AD50="2 תשובות נכונות",2,IF('נוסח ב'!AD50="תשובה נכונה 1",1,0))))</f>
        <v>0</v>
      </c>
      <c r="AE41" s="111">
        <f>IF('נוסח ב'!AE50="צוינו 2 מרכיבים",3,IF('נוסח ב'!AE50="צוין מרכיב 1",2,0))</f>
        <v>0</v>
      </c>
      <c r="AF41" s="111">
        <f>IF('נוסח ב'!AF50="ב",2,0)</f>
        <v>0</v>
      </c>
      <c r="AG41" s="111">
        <f>IF('נוסח ב'!AG50="נכון",3,IF('נוסח ב'!AG50="רק הסבר ביולוגי נכון",2,IF('נוסח ב'!AG50="רק ציון נתונים נכונים",1,0)))</f>
        <v>0</v>
      </c>
      <c r="AH41" s="111">
        <f>IF('נוסח ב'!AH50=3,2,0)</f>
        <v>0</v>
      </c>
      <c r="AI41" s="111">
        <f>IF('נוסח ב'!AI50="צוינו 2 מרכיבים",3,IF('נוסח ב'!AI50="צוין מרכיב 1",2,0))</f>
        <v>0</v>
      </c>
      <c r="AJ41" s="111">
        <f>IF('נוסח ב'!AJ50="צוינו 2 מרכיבים",3,IF('נוסח ב'!AJ50="צוין מרכיב 1",2,0))</f>
        <v>0</v>
      </c>
      <c r="AK41" s="150">
        <f t="shared" si="3"/>
        <v>0</v>
      </c>
      <c r="AL41" s="111">
        <f>IF('נוסח ב'!AL50=2,2,0)</f>
        <v>0</v>
      </c>
      <c r="AM41" s="111">
        <f>IF('נוסח ב'!AM50="נכון",4,IF('נוסח ב'!AM50="חלקי - 3 נקודות",3,IF('נוסח ב'!AM50="חלקי - 2 נקודות",2,IF('נוסח ב'!AM50="חלקי - נקודה 1",1,0))))</f>
        <v>0</v>
      </c>
      <c r="AN41" s="149">
        <f>IF('נוסח ב'!AN50="2 השלמות נכונות",2,IF('נוסח ב'!AN50="השלמה נכונה אחת",1,0))</f>
        <v>0</v>
      </c>
      <c r="AO41" s="149">
        <f>IF('נוסח ב'!AO50="5 תשובות נכונות",5,IF('נוסח ב'!AO50="4 תשובות נכונות",4,IF('נוסח ב'!AO50="3 תשובות נכונות",3,IF('נוסח ב'!AO50="2 תשובות נכונות",2,IF('נוסח ב'!AO50="תשובה נכונה 1",1,0)))))</f>
        <v>0</v>
      </c>
      <c r="AP41" s="111">
        <f>IF('נוסח ב'!AP50="נכון",2,0)</f>
        <v>0</v>
      </c>
      <c r="AQ41" s="150">
        <f t="shared" si="4"/>
        <v>0</v>
      </c>
      <c r="AR41" s="131">
        <f t="shared" si="5"/>
        <v>0</v>
      </c>
      <c r="AS41" s="131">
        <f t="shared" si="6"/>
        <v>0</v>
      </c>
      <c r="AT41" s="146">
        <f>'נוסח ב'!Q50</f>
        <v>0</v>
      </c>
      <c r="AU41" s="87">
        <f t="shared" si="0"/>
        <v>0</v>
      </c>
      <c r="BB41"/>
      <c r="BC41"/>
      <c r="BD41"/>
      <c r="BE41"/>
      <c r="BF41"/>
    </row>
    <row r="42" spans="1:58" x14ac:dyDescent="0.2">
      <c r="A42" s="10">
        <v>34</v>
      </c>
      <c r="B42" s="110">
        <f>'נוסח ב'!B51</f>
        <v>0</v>
      </c>
      <c r="C42" s="111">
        <f>IF('נוסח ב'!C51="נכון",4,IF('נוסח ב'!C51="חלקי",3,0))</f>
        <v>0</v>
      </c>
      <c r="D42" s="111">
        <f>IF('נוסח ב'!D51=2,3,0)</f>
        <v>0</v>
      </c>
      <c r="E42" s="111">
        <f>IF('נוסח ב'!E51="נכון",4,0)</f>
        <v>0</v>
      </c>
      <c r="F42" s="111">
        <f>IF('נוסח ב'!F51="צוינו 3 מרכיבים",3,IF('נוסח ב'!F51="צוינו 2 מרכיבים",2,IF('נוסח ב'!F51="צוין מרכיב 1",1,0)))</f>
        <v>0</v>
      </c>
      <c r="G42" s="111">
        <f>IF('נוסח ב'!G51="נכון",4,IF('נוסח ב'!G51="חלקי",2,0))</f>
        <v>0</v>
      </c>
      <c r="H42" s="111">
        <f>IF('נוסח ב'!H51="נכון",2,IF('נוסח ב'!H51="חלקי",1,0))</f>
        <v>0</v>
      </c>
      <c r="I42" s="111">
        <f>IF('נוסח ב'!I51=3,2,0)</f>
        <v>0</v>
      </c>
      <c r="J42" s="111">
        <f>IF('נוסח ב'!J51="2 תשובות נכונות",2,IF('נוסח ב'!J51="תשובה נכונה 1",1,0))</f>
        <v>0</v>
      </c>
      <c r="K42" s="111">
        <f>IF('נוסח ב'!K51=4,2,0)</f>
        <v>0</v>
      </c>
      <c r="L42" s="111">
        <f>IF('נוסח ב'!L51="נכון",4,IF('נוסח ב'!L51="חלקי",3,0))</f>
        <v>0</v>
      </c>
      <c r="M42" s="111">
        <f>IF('נוסח ב'!M51="נכון",3,0)</f>
        <v>0</v>
      </c>
      <c r="N42" s="111">
        <f>IF('נוסח ב'!N51=3,3,0)</f>
        <v>0</v>
      </c>
      <c r="O42" s="176">
        <f>IF('נוסח ב'!O51="נכון",4,IF('נוסח ב'!O51="חלקי",2,0))</f>
        <v>0</v>
      </c>
      <c r="P42" s="119">
        <f t="shared" si="1"/>
        <v>0</v>
      </c>
      <c r="Q42" s="186">
        <f>'נוסח ב'!Q51</f>
        <v>0</v>
      </c>
      <c r="R42" s="111">
        <f>IF('נוסח ב'!R51=4,2,0)</f>
        <v>0</v>
      </c>
      <c r="S42" s="111">
        <f>IF('נוסח ב'!S51=2,2,0)</f>
        <v>0</v>
      </c>
      <c r="T42" s="111">
        <f>IF('נוסח ב'!T51="נכון",2,0)</f>
        <v>0</v>
      </c>
      <c r="U42" s="111">
        <f>IF('נוסח ב'!U51="נכון",2,0)</f>
        <v>0</v>
      </c>
      <c r="V42" s="111">
        <f>IF('נוסח ב'!V51="נכון",2,0)</f>
        <v>0</v>
      </c>
      <c r="W42" s="111">
        <f>IF('נוסח ב'!W51="ד",2,0)</f>
        <v>0</v>
      </c>
      <c r="X42" s="111">
        <f>IF('נוסח ב'!X51="נכון",2,0)</f>
        <v>0</v>
      </c>
      <c r="Y42" s="111">
        <f>IF('נוסח ב'!Y51="גדולה מ-",2,0)</f>
        <v>0</v>
      </c>
      <c r="Z42" s="176">
        <f>IF('נוסח ב'!Z51=3,2,0)</f>
        <v>0</v>
      </c>
      <c r="AA42" s="176">
        <f>IF('נוסח ב'!AA51="2 מסקנות נכונות",4,IF('נוסח ב'!AA51="מסקנה נכונה 1",2,0))</f>
        <v>0</v>
      </c>
      <c r="AB42" s="119">
        <f t="shared" si="2"/>
        <v>0</v>
      </c>
      <c r="AC42" s="111">
        <f>IF('נוסח ב'!AC51="נכון",3,IF('נוסח ב'!AC51="חלקי",2,0))</f>
        <v>0</v>
      </c>
      <c r="AD42" s="111">
        <f>IF('נוסח ב'!AD51="4 תשובות נכונות",4,IF('נוסח ב'!AD51="3 תשובות נכונות",3,IF('נוסח ב'!AD51="2 תשובות נכונות",2,IF('נוסח ב'!AD51="תשובה נכונה 1",1,0))))</f>
        <v>0</v>
      </c>
      <c r="AE42" s="111">
        <f>IF('נוסח ב'!AE51="צוינו 2 מרכיבים",3,IF('נוסח ב'!AE51="צוין מרכיב 1",2,0))</f>
        <v>0</v>
      </c>
      <c r="AF42" s="111">
        <f>IF('נוסח ב'!AF51="ב",2,0)</f>
        <v>0</v>
      </c>
      <c r="AG42" s="111">
        <f>IF('נוסח ב'!AG51="נכון",3,IF('נוסח ב'!AG51="רק הסבר ביולוגי נכון",2,IF('נוסח ב'!AG51="רק ציון נתונים נכונים",1,0)))</f>
        <v>0</v>
      </c>
      <c r="AH42" s="111">
        <f>IF('נוסח ב'!AH51=3,2,0)</f>
        <v>0</v>
      </c>
      <c r="AI42" s="111">
        <f>IF('נוסח ב'!AI51="צוינו 2 מרכיבים",3,IF('נוסח ב'!AI51="צוין מרכיב 1",2,0))</f>
        <v>0</v>
      </c>
      <c r="AJ42" s="111">
        <f>IF('נוסח ב'!AJ51="צוינו 2 מרכיבים",3,IF('נוסח ב'!AJ51="צוין מרכיב 1",2,0))</f>
        <v>0</v>
      </c>
      <c r="AK42" s="150">
        <f t="shared" si="3"/>
        <v>0</v>
      </c>
      <c r="AL42" s="111">
        <f>IF('נוסח ב'!AL51=2,2,0)</f>
        <v>0</v>
      </c>
      <c r="AM42" s="111">
        <f>IF('נוסח ב'!AM51="נכון",4,IF('נוסח ב'!AM51="חלקי - 3 נקודות",3,IF('נוסח ב'!AM51="חלקי - 2 נקודות",2,IF('נוסח ב'!AM51="חלקי - נקודה 1",1,0))))</f>
        <v>0</v>
      </c>
      <c r="AN42" s="149">
        <f>IF('נוסח ב'!AN51="2 השלמות נכונות",2,IF('נוסח ב'!AN51="השלמה נכונה אחת",1,0))</f>
        <v>0</v>
      </c>
      <c r="AO42" s="149">
        <f>IF('נוסח ב'!AO51="5 תשובות נכונות",5,IF('נוסח ב'!AO51="4 תשובות נכונות",4,IF('נוסח ב'!AO51="3 תשובות נכונות",3,IF('נוסח ב'!AO51="2 תשובות נכונות",2,IF('נוסח ב'!AO51="תשובה נכונה 1",1,0)))))</f>
        <v>0</v>
      </c>
      <c r="AP42" s="111">
        <f>IF('נוסח ב'!AP51="נכון",2,0)</f>
        <v>0</v>
      </c>
      <c r="AQ42" s="150">
        <f t="shared" si="4"/>
        <v>0</v>
      </c>
      <c r="AR42" s="131">
        <f t="shared" si="5"/>
        <v>0</v>
      </c>
      <c r="AS42" s="131">
        <f t="shared" si="6"/>
        <v>0</v>
      </c>
      <c r="AT42" s="146">
        <f>'נוסח ב'!Q51</f>
        <v>0</v>
      </c>
      <c r="AU42" s="87">
        <f t="shared" si="0"/>
        <v>0</v>
      </c>
      <c r="BB42"/>
      <c r="BC42"/>
      <c r="BD42"/>
      <c r="BE42"/>
      <c r="BF42"/>
    </row>
    <row r="43" spans="1:58" x14ac:dyDescent="0.2">
      <c r="A43" s="10">
        <v>35</v>
      </c>
      <c r="B43" s="110">
        <f>'נוסח ב'!B52</f>
        <v>0</v>
      </c>
      <c r="C43" s="111">
        <f>IF('נוסח ב'!C52="נכון",4,IF('נוסח ב'!C52="חלקי",3,0))</f>
        <v>0</v>
      </c>
      <c r="D43" s="111">
        <f>IF('נוסח ב'!D52=2,3,0)</f>
        <v>0</v>
      </c>
      <c r="E43" s="111">
        <f>IF('נוסח ב'!E52="נכון",4,0)</f>
        <v>0</v>
      </c>
      <c r="F43" s="111">
        <f>IF('נוסח ב'!F52="צוינו 3 מרכיבים",3,IF('נוסח ב'!F52="צוינו 2 מרכיבים",2,IF('נוסח ב'!F52="צוין מרכיב 1",1,0)))</f>
        <v>0</v>
      </c>
      <c r="G43" s="111">
        <f>IF('נוסח ב'!G52="נכון",4,IF('נוסח ב'!G52="חלקי",2,0))</f>
        <v>0</v>
      </c>
      <c r="H43" s="111">
        <f>IF('נוסח ב'!H52="נכון",2,IF('נוסח ב'!H52="חלקי",1,0))</f>
        <v>0</v>
      </c>
      <c r="I43" s="111">
        <f>IF('נוסח ב'!I52=3,2,0)</f>
        <v>0</v>
      </c>
      <c r="J43" s="111">
        <f>IF('נוסח ב'!J52="2 תשובות נכונות",2,IF('נוסח ב'!J52="תשובה נכונה 1",1,0))</f>
        <v>0</v>
      </c>
      <c r="K43" s="111">
        <f>IF('נוסח ב'!K52=4,2,0)</f>
        <v>0</v>
      </c>
      <c r="L43" s="111">
        <f>IF('נוסח ב'!L52="נכון",4,IF('נוסח ב'!L52="חלקי",3,0))</f>
        <v>0</v>
      </c>
      <c r="M43" s="111">
        <f>IF('נוסח ב'!M52="נכון",3,0)</f>
        <v>0</v>
      </c>
      <c r="N43" s="111">
        <f>IF('נוסח ב'!N52=3,3,0)</f>
        <v>0</v>
      </c>
      <c r="O43" s="176">
        <f>IF('נוסח ב'!O52="נכון",4,IF('נוסח ב'!O52="חלקי",2,0))</f>
        <v>0</v>
      </c>
      <c r="P43" s="119">
        <f t="shared" si="1"/>
        <v>0</v>
      </c>
      <c r="Q43" s="186">
        <f>'נוסח ב'!Q52</f>
        <v>0</v>
      </c>
      <c r="R43" s="111">
        <f>IF('נוסח ב'!R52=4,2,0)</f>
        <v>0</v>
      </c>
      <c r="S43" s="111">
        <f>IF('נוסח ב'!S52=2,2,0)</f>
        <v>0</v>
      </c>
      <c r="T43" s="111">
        <f>IF('נוסח ב'!T52="נכון",2,0)</f>
        <v>0</v>
      </c>
      <c r="U43" s="111">
        <f>IF('נוסח ב'!U52="נכון",2,0)</f>
        <v>0</v>
      </c>
      <c r="V43" s="111">
        <f>IF('נוסח ב'!V52="נכון",2,0)</f>
        <v>0</v>
      </c>
      <c r="W43" s="111">
        <f>IF('נוסח ב'!W52="ד",2,0)</f>
        <v>0</v>
      </c>
      <c r="X43" s="111">
        <f>IF('נוסח ב'!X52="נכון",2,0)</f>
        <v>0</v>
      </c>
      <c r="Y43" s="111">
        <f>IF('נוסח ב'!Y52="גדולה מ-",2,0)</f>
        <v>0</v>
      </c>
      <c r="Z43" s="176">
        <f>IF('נוסח ב'!Z52=3,2,0)</f>
        <v>0</v>
      </c>
      <c r="AA43" s="176">
        <f>IF('נוסח ב'!AA52="2 מסקנות נכונות",4,IF('נוסח ב'!AA52="מסקנה נכונה 1",2,0))</f>
        <v>0</v>
      </c>
      <c r="AB43" s="119">
        <f t="shared" si="2"/>
        <v>0</v>
      </c>
      <c r="AC43" s="111">
        <f>IF('נוסח ב'!AC52="נכון",3,IF('נוסח ב'!AC52="חלקי",2,0))</f>
        <v>0</v>
      </c>
      <c r="AD43" s="111">
        <f>IF('נוסח ב'!AD52="4 תשובות נכונות",4,IF('נוסח ב'!AD52="3 תשובות נכונות",3,IF('נוסח ב'!AD52="2 תשובות נכונות",2,IF('נוסח ב'!AD52="תשובה נכונה 1",1,0))))</f>
        <v>0</v>
      </c>
      <c r="AE43" s="111">
        <f>IF('נוסח ב'!AE52="צוינו 2 מרכיבים",3,IF('נוסח ב'!AE52="צוין מרכיב 1",2,0))</f>
        <v>0</v>
      </c>
      <c r="AF43" s="111">
        <f>IF('נוסח ב'!AF52="ב",2,0)</f>
        <v>0</v>
      </c>
      <c r="AG43" s="111">
        <f>IF('נוסח ב'!AG52="נכון",3,IF('נוסח ב'!AG52="רק הסבר ביולוגי נכון",2,IF('נוסח ב'!AG52="רק ציון נתונים נכונים",1,0)))</f>
        <v>0</v>
      </c>
      <c r="AH43" s="111">
        <f>IF('נוסח ב'!AH52=3,2,0)</f>
        <v>0</v>
      </c>
      <c r="AI43" s="111">
        <f>IF('נוסח ב'!AI52="צוינו 2 מרכיבים",3,IF('נוסח ב'!AI52="צוין מרכיב 1",2,0))</f>
        <v>0</v>
      </c>
      <c r="AJ43" s="111">
        <f>IF('נוסח ב'!AJ52="צוינו 2 מרכיבים",3,IF('נוסח ב'!AJ52="צוין מרכיב 1",2,0))</f>
        <v>0</v>
      </c>
      <c r="AK43" s="150">
        <f t="shared" si="3"/>
        <v>0</v>
      </c>
      <c r="AL43" s="111">
        <f>IF('נוסח ב'!AL52=2,2,0)</f>
        <v>0</v>
      </c>
      <c r="AM43" s="111">
        <f>IF('נוסח ב'!AM52="נכון",4,IF('נוסח ב'!AM52="חלקי - 3 נקודות",3,IF('נוסח ב'!AM52="חלקי - 2 נקודות",2,IF('נוסח ב'!AM52="חלקי - נקודה 1",1,0))))</f>
        <v>0</v>
      </c>
      <c r="AN43" s="149">
        <f>IF('נוסח ב'!AN52="2 השלמות נכונות",2,IF('נוסח ב'!AN52="השלמה נכונה אחת",1,0))</f>
        <v>0</v>
      </c>
      <c r="AO43" s="149">
        <f>IF('נוסח ב'!AO52="5 תשובות נכונות",5,IF('נוסח ב'!AO52="4 תשובות נכונות",4,IF('נוסח ב'!AO52="3 תשובות נכונות",3,IF('נוסח ב'!AO52="2 תשובות נכונות",2,IF('נוסח ב'!AO52="תשובה נכונה 1",1,0)))))</f>
        <v>0</v>
      </c>
      <c r="AP43" s="111">
        <f>IF('נוסח ב'!AP52="נכון",2,0)</f>
        <v>0</v>
      </c>
      <c r="AQ43" s="150">
        <f t="shared" si="4"/>
        <v>0</v>
      </c>
      <c r="AR43" s="131">
        <f t="shared" si="5"/>
        <v>0</v>
      </c>
      <c r="AS43" s="131">
        <f t="shared" si="6"/>
        <v>0</v>
      </c>
      <c r="AT43" s="146">
        <f>'נוסח ב'!Q52</f>
        <v>0</v>
      </c>
      <c r="AU43" s="87">
        <f t="shared" si="0"/>
        <v>0</v>
      </c>
      <c r="BB43"/>
      <c r="BC43"/>
      <c r="BD43"/>
      <c r="BE43"/>
      <c r="BF43"/>
    </row>
    <row r="44" spans="1:58" x14ac:dyDescent="0.2">
      <c r="A44" s="10">
        <v>36</v>
      </c>
      <c r="B44" s="110">
        <f>'נוסח ב'!B53</f>
        <v>0</v>
      </c>
      <c r="C44" s="111">
        <f>IF('נוסח ב'!C53="נכון",4,IF('נוסח ב'!C53="חלקי",3,0))</f>
        <v>0</v>
      </c>
      <c r="D44" s="111">
        <f>IF('נוסח ב'!D53=2,3,0)</f>
        <v>0</v>
      </c>
      <c r="E44" s="111">
        <f>IF('נוסח ב'!E53="נכון",4,0)</f>
        <v>0</v>
      </c>
      <c r="F44" s="111">
        <f>IF('נוסח ב'!F53="צוינו 3 מרכיבים",3,IF('נוסח ב'!F53="צוינו 2 מרכיבים",2,IF('נוסח ב'!F53="צוין מרכיב 1",1,0)))</f>
        <v>0</v>
      </c>
      <c r="G44" s="111">
        <f>IF('נוסח ב'!G53="נכון",4,IF('נוסח ב'!G53="חלקי",2,0))</f>
        <v>0</v>
      </c>
      <c r="H44" s="111">
        <f>IF('נוסח ב'!H53="נכון",2,IF('נוסח ב'!H53="חלקי",1,0))</f>
        <v>0</v>
      </c>
      <c r="I44" s="111">
        <f>IF('נוסח ב'!I53=3,2,0)</f>
        <v>0</v>
      </c>
      <c r="J44" s="111">
        <f>IF('נוסח ב'!J53="2 תשובות נכונות",2,IF('נוסח ב'!J53="תשובה נכונה 1",1,0))</f>
        <v>0</v>
      </c>
      <c r="K44" s="111">
        <f>IF('נוסח ב'!K53=4,2,0)</f>
        <v>0</v>
      </c>
      <c r="L44" s="111">
        <f>IF('נוסח ב'!L53="נכון",4,IF('נוסח ב'!L53="חלקי",3,0))</f>
        <v>0</v>
      </c>
      <c r="M44" s="111">
        <f>IF('נוסח ב'!M53="נכון",3,0)</f>
        <v>0</v>
      </c>
      <c r="N44" s="111">
        <f>IF('נוסח ב'!N53=3,3,0)</f>
        <v>0</v>
      </c>
      <c r="O44" s="176">
        <f>IF('נוסח ב'!O53="נכון",4,IF('נוסח ב'!O53="חלקי",2,0))</f>
        <v>0</v>
      </c>
      <c r="P44" s="119">
        <f t="shared" si="1"/>
        <v>0</v>
      </c>
      <c r="Q44" s="186">
        <f>'נוסח ב'!Q53</f>
        <v>0</v>
      </c>
      <c r="R44" s="111">
        <f>IF('נוסח ב'!R53=4,2,0)</f>
        <v>0</v>
      </c>
      <c r="S44" s="111">
        <f>IF('נוסח ב'!S53=2,2,0)</f>
        <v>0</v>
      </c>
      <c r="T44" s="111">
        <f>IF('נוסח ב'!T53="נכון",2,0)</f>
        <v>0</v>
      </c>
      <c r="U44" s="111">
        <f>IF('נוסח ב'!U53="נכון",2,0)</f>
        <v>0</v>
      </c>
      <c r="V44" s="111">
        <f>IF('נוסח ב'!V53="נכון",2,0)</f>
        <v>0</v>
      </c>
      <c r="W44" s="111">
        <f>IF('נוסח ב'!W53="ד",2,0)</f>
        <v>0</v>
      </c>
      <c r="X44" s="111">
        <f>IF('נוסח ב'!X53="נכון",2,0)</f>
        <v>0</v>
      </c>
      <c r="Y44" s="111">
        <f>IF('נוסח ב'!Y53="גדולה מ-",2,0)</f>
        <v>0</v>
      </c>
      <c r="Z44" s="176">
        <f>IF('נוסח ב'!Z53=3,2,0)</f>
        <v>0</v>
      </c>
      <c r="AA44" s="176">
        <f>IF('נוסח ב'!AA53="2 מסקנות נכונות",4,IF('נוסח ב'!AA53="מסקנה נכונה 1",2,0))</f>
        <v>0</v>
      </c>
      <c r="AB44" s="119">
        <f t="shared" si="2"/>
        <v>0</v>
      </c>
      <c r="AC44" s="111">
        <f>IF('נוסח ב'!AC53="נכון",3,IF('נוסח ב'!AC53="חלקי",2,0))</f>
        <v>0</v>
      </c>
      <c r="AD44" s="111">
        <f>IF('נוסח ב'!AD53="4 תשובות נכונות",4,IF('נוסח ב'!AD53="3 תשובות נכונות",3,IF('נוסח ב'!AD53="2 תשובות נכונות",2,IF('נוסח ב'!AD53="תשובה נכונה 1",1,0))))</f>
        <v>0</v>
      </c>
      <c r="AE44" s="111">
        <f>IF('נוסח ב'!AE53="צוינו 2 מרכיבים",3,IF('נוסח ב'!AE53="צוין מרכיב 1",2,0))</f>
        <v>0</v>
      </c>
      <c r="AF44" s="111">
        <f>IF('נוסח ב'!AF53="ב",2,0)</f>
        <v>0</v>
      </c>
      <c r="AG44" s="111">
        <f>IF('נוסח ב'!AG53="נכון",3,IF('נוסח ב'!AG53="רק הסבר ביולוגי נכון",2,IF('נוסח ב'!AG53="רק ציון נתונים נכונים",1,0)))</f>
        <v>0</v>
      </c>
      <c r="AH44" s="111">
        <f>IF('נוסח ב'!AH53=3,2,0)</f>
        <v>0</v>
      </c>
      <c r="AI44" s="111">
        <f>IF('נוסח ב'!AI53="צוינו 2 מרכיבים",3,IF('נוסח ב'!AI53="צוין מרכיב 1",2,0))</f>
        <v>0</v>
      </c>
      <c r="AJ44" s="111">
        <f>IF('נוסח ב'!AJ53="צוינו 2 מרכיבים",3,IF('נוסח ב'!AJ53="צוין מרכיב 1",2,0))</f>
        <v>0</v>
      </c>
      <c r="AK44" s="150">
        <f t="shared" si="3"/>
        <v>0</v>
      </c>
      <c r="AL44" s="111">
        <f>IF('נוסח ב'!AL53=2,2,0)</f>
        <v>0</v>
      </c>
      <c r="AM44" s="111">
        <f>IF('נוסח ב'!AM53="נכון",4,IF('נוסח ב'!AM53="חלקי - 3 נקודות",3,IF('נוסח ב'!AM53="חלקי - 2 נקודות",2,IF('נוסח ב'!AM53="חלקי - נקודה 1",1,0))))</f>
        <v>0</v>
      </c>
      <c r="AN44" s="149">
        <f>IF('נוסח ב'!AN53="2 השלמות נכונות",2,IF('נוסח ב'!AN53="השלמה נכונה אחת",1,0))</f>
        <v>0</v>
      </c>
      <c r="AO44" s="149">
        <f>IF('נוסח ב'!AO53="5 תשובות נכונות",5,IF('נוסח ב'!AO53="4 תשובות נכונות",4,IF('נוסח ב'!AO53="3 תשובות נכונות",3,IF('נוסח ב'!AO53="2 תשובות נכונות",2,IF('נוסח ב'!AO53="תשובה נכונה 1",1,0)))))</f>
        <v>0</v>
      </c>
      <c r="AP44" s="111">
        <f>IF('נוסח ב'!AP53="נכון",2,0)</f>
        <v>0</v>
      </c>
      <c r="AQ44" s="150">
        <f t="shared" si="4"/>
        <v>0</v>
      </c>
      <c r="AR44" s="131">
        <f t="shared" si="5"/>
        <v>0</v>
      </c>
      <c r="AS44" s="131">
        <f t="shared" si="6"/>
        <v>0</v>
      </c>
      <c r="AT44" s="146">
        <f>'נוסח ב'!Q53</f>
        <v>0</v>
      </c>
      <c r="AU44" s="87">
        <f t="shared" si="0"/>
        <v>0</v>
      </c>
      <c r="BB44"/>
      <c r="BC44"/>
      <c r="BD44"/>
      <c r="BE44"/>
      <c r="BF44"/>
    </row>
    <row r="45" spans="1:58" x14ac:dyDescent="0.2">
      <c r="A45" s="10">
        <v>37</v>
      </c>
      <c r="B45" s="110">
        <f>'נוסח ב'!B54</f>
        <v>0</v>
      </c>
      <c r="C45" s="111">
        <f>IF('נוסח ב'!C54="נכון",4,IF('נוסח ב'!C54="חלקי",3,0))</f>
        <v>0</v>
      </c>
      <c r="D45" s="111">
        <f>IF('נוסח ב'!D54=2,3,0)</f>
        <v>0</v>
      </c>
      <c r="E45" s="111">
        <f>IF('נוסח ב'!E54="נכון",4,0)</f>
        <v>0</v>
      </c>
      <c r="F45" s="111">
        <f>IF('נוסח ב'!F54="צוינו 3 מרכיבים",3,IF('נוסח ב'!F54="צוינו 2 מרכיבים",2,IF('נוסח ב'!F54="צוין מרכיב 1",1,0)))</f>
        <v>0</v>
      </c>
      <c r="G45" s="111">
        <f>IF('נוסח ב'!G54="נכון",4,IF('נוסח ב'!G54="חלקי",2,0))</f>
        <v>0</v>
      </c>
      <c r="H45" s="111">
        <f>IF('נוסח ב'!H54="נכון",2,IF('נוסח ב'!H54="חלקי",1,0))</f>
        <v>0</v>
      </c>
      <c r="I45" s="111">
        <f>IF('נוסח ב'!I54=3,2,0)</f>
        <v>0</v>
      </c>
      <c r="J45" s="111">
        <f>IF('נוסח ב'!J54="2 תשובות נכונות",2,IF('נוסח ב'!J54="תשובה נכונה 1",1,0))</f>
        <v>0</v>
      </c>
      <c r="K45" s="111">
        <f>IF('נוסח ב'!K54=4,2,0)</f>
        <v>0</v>
      </c>
      <c r="L45" s="111">
        <f>IF('נוסח ב'!L54="נכון",4,IF('נוסח ב'!L54="חלקי",3,0))</f>
        <v>0</v>
      </c>
      <c r="M45" s="111">
        <f>IF('נוסח ב'!M54="נכון",3,0)</f>
        <v>0</v>
      </c>
      <c r="N45" s="111">
        <f>IF('נוסח ב'!N54=3,3,0)</f>
        <v>0</v>
      </c>
      <c r="O45" s="176">
        <f>IF('נוסח ב'!O54="נכון",4,IF('נוסח ב'!O54="חלקי",2,0))</f>
        <v>0</v>
      </c>
      <c r="P45" s="119">
        <f t="shared" si="1"/>
        <v>0</v>
      </c>
      <c r="Q45" s="186">
        <f>'נוסח ב'!Q54</f>
        <v>0</v>
      </c>
      <c r="R45" s="111">
        <f>IF('נוסח ב'!R54=4,2,0)</f>
        <v>0</v>
      </c>
      <c r="S45" s="111">
        <f>IF('נוסח ב'!S54=2,2,0)</f>
        <v>0</v>
      </c>
      <c r="T45" s="111">
        <f>IF('נוסח ב'!T54="נכון",2,0)</f>
        <v>0</v>
      </c>
      <c r="U45" s="111">
        <f>IF('נוסח ב'!U54="נכון",2,0)</f>
        <v>0</v>
      </c>
      <c r="V45" s="111">
        <f>IF('נוסח ב'!V54="נכון",2,0)</f>
        <v>0</v>
      </c>
      <c r="W45" s="111">
        <f>IF('נוסח ב'!W54="ד",2,0)</f>
        <v>0</v>
      </c>
      <c r="X45" s="111">
        <f>IF('נוסח ב'!X54="נכון",2,0)</f>
        <v>0</v>
      </c>
      <c r="Y45" s="111">
        <f>IF('נוסח ב'!Y54="גדולה מ-",2,0)</f>
        <v>0</v>
      </c>
      <c r="Z45" s="176">
        <f>IF('נוסח ב'!Z54=3,2,0)</f>
        <v>0</v>
      </c>
      <c r="AA45" s="176">
        <f>IF('נוסח ב'!AA54="2 מסקנות נכונות",4,IF('נוסח ב'!AA54="מסקנה נכונה 1",2,0))</f>
        <v>0</v>
      </c>
      <c r="AB45" s="119">
        <f t="shared" si="2"/>
        <v>0</v>
      </c>
      <c r="AC45" s="111">
        <f>IF('נוסח ב'!AC54="נכון",3,IF('נוסח ב'!AC54="חלקי",2,0))</f>
        <v>0</v>
      </c>
      <c r="AD45" s="111">
        <f>IF('נוסח ב'!AD54="4 תשובות נכונות",4,IF('נוסח ב'!AD54="3 תשובות נכונות",3,IF('נוסח ב'!AD54="2 תשובות נכונות",2,IF('נוסח ב'!AD54="תשובה נכונה 1",1,0))))</f>
        <v>0</v>
      </c>
      <c r="AE45" s="111">
        <f>IF('נוסח ב'!AE54="צוינו 2 מרכיבים",3,IF('נוסח ב'!AE54="צוין מרכיב 1",2,0))</f>
        <v>0</v>
      </c>
      <c r="AF45" s="111">
        <f>IF('נוסח ב'!AF54="ב",2,0)</f>
        <v>0</v>
      </c>
      <c r="AG45" s="111">
        <f>IF('נוסח ב'!AG54="נכון",3,IF('נוסח ב'!AG54="רק הסבר ביולוגי נכון",2,IF('נוסח ב'!AG54="רק ציון נתונים נכונים",1,0)))</f>
        <v>0</v>
      </c>
      <c r="AH45" s="111">
        <f>IF('נוסח ב'!AH54=3,2,0)</f>
        <v>0</v>
      </c>
      <c r="AI45" s="111">
        <f>IF('נוסח ב'!AI54="צוינו 2 מרכיבים",3,IF('נוסח ב'!AI54="צוין מרכיב 1",2,0))</f>
        <v>0</v>
      </c>
      <c r="AJ45" s="111">
        <f>IF('נוסח ב'!AJ54="צוינו 2 מרכיבים",3,IF('נוסח ב'!AJ54="צוין מרכיב 1",2,0))</f>
        <v>0</v>
      </c>
      <c r="AK45" s="150">
        <f t="shared" si="3"/>
        <v>0</v>
      </c>
      <c r="AL45" s="111">
        <f>IF('נוסח ב'!AL54=2,2,0)</f>
        <v>0</v>
      </c>
      <c r="AM45" s="111">
        <f>IF('נוסח ב'!AM54="נכון",4,IF('נוסח ב'!AM54="חלקי - 3 נקודות",3,IF('נוסח ב'!AM54="חלקי - 2 נקודות",2,IF('נוסח ב'!AM54="חלקי - נקודה 1",1,0))))</f>
        <v>0</v>
      </c>
      <c r="AN45" s="149">
        <f>IF('נוסח ב'!AN54="2 השלמות נכונות",2,IF('נוסח ב'!AN54="השלמה נכונה אחת",1,0))</f>
        <v>0</v>
      </c>
      <c r="AO45" s="149">
        <f>IF('נוסח ב'!AO54="5 תשובות נכונות",5,IF('נוסח ב'!AO54="4 תשובות נכונות",4,IF('נוסח ב'!AO54="3 תשובות נכונות",3,IF('נוסח ב'!AO54="2 תשובות נכונות",2,IF('נוסח ב'!AO54="תשובה נכונה 1",1,0)))))</f>
        <v>0</v>
      </c>
      <c r="AP45" s="111">
        <f>IF('נוסח ב'!AP54="נכון",2,0)</f>
        <v>0</v>
      </c>
      <c r="AQ45" s="150">
        <f t="shared" si="4"/>
        <v>0</v>
      </c>
      <c r="AR45" s="131">
        <f t="shared" si="5"/>
        <v>0</v>
      </c>
      <c r="AS45" s="131">
        <f t="shared" si="6"/>
        <v>0</v>
      </c>
      <c r="AT45" s="146">
        <f>'נוסח ב'!Q54</f>
        <v>0</v>
      </c>
      <c r="AU45" s="87">
        <f t="shared" si="0"/>
        <v>0</v>
      </c>
      <c r="BB45"/>
      <c r="BC45"/>
      <c r="BD45"/>
      <c r="BE45"/>
      <c r="BF45"/>
    </row>
    <row r="46" spans="1:58" x14ac:dyDescent="0.2">
      <c r="A46" s="10">
        <v>38</v>
      </c>
      <c r="B46" s="110">
        <f>'נוסח ב'!B55</f>
        <v>0</v>
      </c>
      <c r="C46" s="111">
        <f>IF('נוסח ב'!C55="נכון",4,IF('נוסח ב'!C55="חלקי",3,0))</f>
        <v>0</v>
      </c>
      <c r="D46" s="111">
        <f>IF('נוסח ב'!D55=2,3,0)</f>
        <v>0</v>
      </c>
      <c r="E46" s="111">
        <f>IF('נוסח ב'!E55="נכון",4,0)</f>
        <v>0</v>
      </c>
      <c r="F46" s="111">
        <f>IF('נוסח ב'!F55="צוינו 3 מרכיבים",3,IF('נוסח ב'!F55="צוינו 2 מרכיבים",2,IF('נוסח ב'!F55="צוין מרכיב 1",1,0)))</f>
        <v>0</v>
      </c>
      <c r="G46" s="111">
        <f>IF('נוסח ב'!G55="נכון",4,IF('נוסח ב'!G55="חלקי",2,0))</f>
        <v>0</v>
      </c>
      <c r="H46" s="111">
        <f>IF('נוסח ב'!H55="נכון",2,IF('נוסח ב'!H55="חלקי",1,0))</f>
        <v>0</v>
      </c>
      <c r="I46" s="111">
        <f>IF('נוסח ב'!I55=3,2,0)</f>
        <v>0</v>
      </c>
      <c r="J46" s="111">
        <f>IF('נוסח ב'!J55="2 תשובות נכונות",2,IF('נוסח ב'!J55="תשובה נכונה 1",1,0))</f>
        <v>0</v>
      </c>
      <c r="K46" s="111">
        <f>IF('נוסח ב'!K55=4,2,0)</f>
        <v>0</v>
      </c>
      <c r="L46" s="111">
        <f>IF('נוסח ב'!L55="נכון",4,IF('נוסח ב'!L55="חלקי",3,0))</f>
        <v>0</v>
      </c>
      <c r="M46" s="111">
        <f>IF('נוסח ב'!M55="נכון",3,0)</f>
        <v>0</v>
      </c>
      <c r="N46" s="111">
        <f>IF('נוסח ב'!N55=3,3,0)</f>
        <v>0</v>
      </c>
      <c r="O46" s="176">
        <f>IF('נוסח ב'!O55="נכון",4,IF('נוסח ב'!O55="חלקי",2,0))</f>
        <v>0</v>
      </c>
      <c r="P46" s="119">
        <f t="shared" si="1"/>
        <v>0</v>
      </c>
      <c r="Q46" s="186">
        <f>'נוסח ב'!Q55</f>
        <v>0</v>
      </c>
      <c r="R46" s="111">
        <f>IF('נוסח ב'!R55=4,2,0)</f>
        <v>0</v>
      </c>
      <c r="S46" s="111">
        <f>IF('נוסח ב'!S55=2,2,0)</f>
        <v>0</v>
      </c>
      <c r="T46" s="111">
        <f>IF('נוסח ב'!T55="נכון",2,0)</f>
        <v>0</v>
      </c>
      <c r="U46" s="111">
        <f>IF('נוסח ב'!U55="נכון",2,0)</f>
        <v>0</v>
      </c>
      <c r="V46" s="111">
        <f>IF('נוסח ב'!V55="נכון",2,0)</f>
        <v>0</v>
      </c>
      <c r="W46" s="111">
        <f>IF('נוסח ב'!W55="ד",2,0)</f>
        <v>0</v>
      </c>
      <c r="X46" s="111">
        <f>IF('נוסח ב'!X55="נכון",2,0)</f>
        <v>0</v>
      </c>
      <c r="Y46" s="111">
        <f>IF('נוסח ב'!Y55="גדולה מ-",2,0)</f>
        <v>0</v>
      </c>
      <c r="Z46" s="176">
        <f>IF('נוסח ב'!Z55=3,2,0)</f>
        <v>0</v>
      </c>
      <c r="AA46" s="176">
        <f>IF('נוסח ב'!AA55="2 מסקנות נכונות",4,IF('נוסח ב'!AA55="מסקנה נכונה 1",2,0))</f>
        <v>0</v>
      </c>
      <c r="AB46" s="119">
        <f t="shared" si="2"/>
        <v>0</v>
      </c>
      <c r="AC46" s="111">
        <f>IF('נוסח ב'!AC55="נכון",3,IF('נוסח ב'!AC55="חלקי",2,0))</f>
        <v>0</v>
      </c>
      <c r="AD46" s="111">
        <f>IF('נוסח ב'!AD55="4 תשובות נכונות",4,IF('נוסח ב'!AD55="3 תשובות נכונות",3,IF('נוסח ב'!AD55="2 תשובות נכונות",2,IF('נוסח ב'!AD55="תשובה נכונה 1",1,0))))</f>
        <v>0</v>
      </c>
      <c r="AE46" s="111">
        <f>IF('נוסח ב'!AE55="צוינו 2 מרכיבים",3,IF('נוסח ב'!AE55="צוין מרכיב 1",2,0))</f>
        <v>0</v>
      </c>
      <c r="AF46" s="111">
        <f>IF('נוסח ב'!AF55="ב",2,0)</f>
        <v>0</v>
      </c>
      <c r="AG46" s="111">
        <f>IF('נוסח ב'!AG55="נכון",3,IF('נוסח ב'!AG55="רק הסבר ביולוגי נכון",2,IF('נוסח ב'!AG55="רק ציון נתונים נכונים",1,0)))</f>
        <v>0</v>
      </c>
      <c r="AH46" s="111">
        <f>IF('נוסח ב'!AH55=3,2,0)</f>
        <v>0</v>
      </c>
      <c r="AI46" s="111">
        <f>IF('נוסח ב'!AI55="צוינו 2 מרכיבים",3,IF('נוסח ב'!AI55="צוין מרכיב 1",2,0))</f>
        <v>0</v>
      </c>
      <c r="AJ46" s="111">
        <f>IF('נוסח ב'!AJ55="צוינו 2 מרכיבים",3,IF('נוסח ב'!AJ55="צוין מרכיב 1",2,0))</f>
        <v>0</v>
      </c>
      <c r="AK46" s="150">
        <f t="shared" si="3"/>
        <v>0</v>
      </c>
      <c r="AL46" s="111">
        <f>IF('נוסח ב'!AL55=2,2,0)</f>
        <v>0</v>
      </c>
      <c r="AM46" s="111">
        <f>IF('נוסח ב'!AM55="נכון",4,IF('נוסח ב'!AM55="חלקי - 3 נקודות",3,IF('נוסח ב'!AM55="חלקי - 2 נקודות",2,IF('נוסח ב'!AM55="חלקי - נקודה 1",1,0))))</f>
        <v>0</v>
      </c>
      <c r="AN46" s="149">
        <f>IF('נוסח ב'!AN55="2 השלמות נכונות",2,IF('נוסח ב'!AN55="השלמה נכונה אחת",1,0))</f>
        <v>0</v>
      </c>
      <c r="AO46" s="149">
        <f>IF('נוסח ב'!AO55="5 תשובות נכונות",5,IF('נוסח ב'!AO55="4 תשובות נכונות",4,IF('נוסח ב'!AO55="3 תשובות נכונות",3,IF('נוסח ב'!AO55="2 תשובות נכונות",2,IF('נוסח ב'!AO55="תשובה נכונה 1",1,0)))))</f>
        <v>0</v>
      </c>
      <c r="AP46" s="111">
        <f>IF('נוסח ב'!AP55="נכון",2,0)</f>
        <v>0</v>
      </c>
      <c r="AQ46" s="150">
        <f t="shared" si="4"/>
        <v>0</v>
      </c>
      <c r="AR46" s="131">
        <f t="shared" si="5"/>
        <v>0</v>
      </c>
      <c r="AS46" s="131">
        <f t="shared" si="6"/>
        <v>0</v>
      </c>
      <c r="AT46" s="146">
        <f>'נוסח ב'!Q55</f>
        <v>0</v>
      </c>
      <c r="AU46" s="87">
        <f t="shared" si="0"/>
        <v>0</v>
      </c>
      <c r="BB46"/>
      <c r="BC46"/>
      <c r="BD46"/>
      <c r="BE46"/>
      <c r="BF46"/>
    </row>
    <row r="47" spans="1:58" x14ac:dyDescent="0.2">
      <c r="A47" s="10">
        <v>39</v>
      </c>
      <c r="B47" s="110">
        <f>'נוסח ב'!B56</f>
        <v>0</v>
      </c>
      <c r="C47" s="111">
        <f>IF('נוסח ב'!C56="נכון",4,IF('נוסח ב'!C56="חלקי",3,0))</f>
        <v>0</v>
      </c>
      <c r="D47" s="111">
        <f>IF('נוסח ב'!D56=2,3,0)</f>
        <v>0</v>
      </c>
      <c r="E47" s="111">
        <f>IF('נוסח ב'!E56="נכון",4,0)</f>
        <v>0</v>
      </c>
      <c r="F47" s="111">
        <f>IF('נוסח ב'!F56="צוינו 3 מרכיבים",3,IF('נוסח ב'!F56="צוינו 2 מרכיבים",2,IF('נוסח ב'!F56="צוין מרכיב 1",1,0)))</f>
        <v>0</v>
      </c>
      <c r="G47" s="111">
        <f>IF('נוסח ב'!G56="נכון",4,IF('נוסח ב'!G56="חלקי",2,0))</f>
        <v>0</v>
      </c>
      <c r="H47" s="111">
        <f>IF('נוסח ב'!H56="נכון",2,IF('נוסח ב'!H56="חלקי",1,0))</f>
        <v>0</v>
      </c>
      <c r="I47" s="111">
        <f>IF('נוסח ב'!I56=3,2,0)</f>
        <v>0</v>
      </c>
      <c r="J47" s="111">
        <f>IF('נוסח ב'!J56="2 תשובות נכונות",2,IF('נוסח ב'!J56="תשובה נכונה 1",1,0))</f>
        <v>0</v>
      </c>
      <c r="K47" s="111">
        <f>IF('נוסח ב'!K56=4,2,0)</f>
        <v>0</v>
      </c>
      <c r="L47" s="111">
        <f>IF('נוסח ב'!L56="נכון",4,IF('נוסח ב'!L56="חלקי",3,0))</f>
        <v>0</v>
      </c>
      <c r="M47" s="111">
        <f>IF('נוסח ב'!M56="נכון",3,0)</f>
        <v>0</v>
      </c>
      <c r="N47" s="111">
        <f>IF('נוסח ב'!N56=3,3,0)</f>
        <v>0</v>
      </c>
      <c r="O47" s="176">
        <f>IF('נוסח ב'!O56="נכון",4,IF('נוסח ב'!O56="חלקי",2,0))</f>
        <v>0</v>
      </c>
      <c r="P47" s="119">
        <f t="shared" si="1"/>
        <v>0</v>
      </c>
      <c r="Q47" s="186">
        <f>'נוסח ב'!Q56</f>
        <v>0</v>
      </c>
      <c r="R47" s="111">
        <f>IF('נוסח ב'!R56=4,2,0)</f>
        <v>0</v>
      </c>
      <c r="S47" s="111">
        <f>IF('נוסח ב'!S56=2,2,0)</f>
        <v>0</v>
      </c>
      <c r="T47" s="111">
        <f>IF('נוסח ב'!T56="נכון",2,0)</f>
        <v>0</v>
      </c>
      <c r="U47" s="111">
        <f>IF('נוסח ב'!U56="נכון",2,0)</f>
        <v>0</v>
      </c>
      <c r="V47" s="111">
        <f>IF('נוסח ב'!V56="נכון",2,0)</f>
        <v>0</v>
      </c>
      <c r="W47" s="111">
        <f>IF('נוסח ב'!W56="ד",2,0)</f>
        <v>0</v>
      </c>
      <c r="X47" s="111">
        <f>IF('נוסח ב'!X56="נכון",2,0)</f>
        <v>0</v>
      </c>
      <c r="Y47" s="111">
        <f>IF('נוסח ב'!Y56="גדולה מ-",2,0)</f>
        <v>0</v>
      </c>
      <c r="Z47" s="176">
        <f>IF('נוסח ב'!Z56=3,2,0)</f>
        <v>0</v>
      </c>
      <c r="AA47" s="176">
        <f>IF('נוסח ב'!AA56="2 מסקנות נכונות",4,IF('נוסח ב'!AA56="מסקנה נכונה 1",2,0))</f>
        <v>0</v>
      </c>
      <c r="AB47" s="119">
        <f t="shared" si="2"/>
        <v>0</v>
      </c>
      <c r="AC47" s="111">
        <f>IF('נוסח ב'!AC56="נכון",3,IF('נוסח ב'!AC56="חלקי",2,0))</f>
        <v>0</v>
      </c>
      <c r="AD47" s="111">
        <f>IF('נוסח ב'!AD56="4 תשובות נכונות",4,IF('נוסח ב'!AD56="3 תשובות נכונות",3,IF('נוסח ב'!AD56="2 תשובות נכונות",2,IF('נוסח ב'!AD56="תשובה נכונה 1",1,0))))</f>
        <v>0</v>
      </c>
      <c r="AE47" s="111">
        <f>IF('נוסח ב'!AE56="צוינו 2 מרכיבים",3,IF('נוסח ב'!AE56="צוין מרכיב 1",2,0))</f>
        <v>0</v>
      </c>
      <c r="AF47" s="111">
        <f>IF('נוסח ב'!AF56="ב",2,0)</f>
        <v>0</v>
      </c>
      <c r="AG47" s="111">
        <f>IF('נוסח ב'!AG56="נכון",3,IF('נוסח ב'!AG56="רק הסבר ביולוגי נכון",2,IF('נוסח ב'!AG56="רק ציון נתונים נכונים",1,0)))</f>
        <v>0</v>
      </c>
      <c r="AH47" s="111">
        <f>IF('נוסח ב'!AH56=3,2,0)</f>
        <v>0</v>
      </c>
      <c r="AI47" s="111">
        <f>IF('נוסח ב'!AI56="צוינו 2 מרכיבים",3,IF('נוסח ב'!AI56="צוין מרכיב 1",2,0))</f>
        <v>0</v>
      </c>
      <c r="AJ47" s="111">
        <f>IF('נוסח ב'!AJ56="צוינו 2 מרכיבים",3,IF('נוסח ב'!AJ56="צוין מרכיב 1",2,0))</f>
        <v>0</v>
      </c>
      <c r="AK47" s="150">
        <f t="shared" si="3"/>
        <v>0</v>
      </c>
      <c r="AL47" s="111">
        <f>IF('נוסח ב'!AL56=2,2,0)</f>
        <v>0</v>
      </c>
      <c r="AM47" s="111">
        <f>IF('נוסח ב'!AM56="נכון",4,IF('נוסח ב'!AM56="חלקי - 3 נקודות",3,IF('נוסח ב'!AM56="חלקי - 2 נקודות",2,IF('נוסח ב'!AM56="חלקי - נקודה 1",1,0))))</f>
        <v>0</v>
      </c>
      <c r="AN47" s="149">
        <f>IF('נוסח ב'!AN56="2 השלמות נכונות",2,IF('נוסח ב'!AN56="השלמה נכונה אחת",1,0))</f>
        <v>0</v>
      </c>
      <c r="AO47" s="149">
        <f>IF('נוסח ב'!AO56="5 תשובות נכונות",5,IF('נוסח ב'!AO56="4 תשובות נכונות",4,IF('נוסח ב'!AO56="3 תשובות נכונות",3,IF('נוסח ב'!AO56="2 תשובות נכונות",2,IF('נוסח ב'!AO56="תשובה נכונה 1",1,0)))))</f>
        <v>0</v>
      </c>
      <c r="AP47" s="111">
        <f>IF('נוסח ב'!AP56="נכון",2,0)</f>
        <v>0</v>
      </c>
      <c r="AQ47" s="150">
        <f t="shared" si="4"/>
        <v>0</v>
      </c>
      <c r="AR47" s="131">
        <f t="shared" si="5"/>
        <v>0</v>
      </c>
      <c r="AS47" s="131">
        <f t="shared" si="6"/>
        <v>0</v>
      </c>
      <c r="AT47" s="146">
        <f>'נוסח ב'!Q56</f>
        <v>0</v>
      </c>
      <c r="AU47" s="87">
        <f t="shared" si="0"/>
        <v>0</v>
      </c>
      <c r="BB47"/>
      <c r="BC47"/>
      <c r="BD47"/>
      <c r="BE47"/>
      <c r="BF47"/>
    </row>
    <row r="48" spans="1:58" x14ac:dyDescent="0.2">
      <c r="A48" s="10">
        <v>40</v>
      </c>
      <c r="B48" s="110">
        <f>'נוסח ב'!B57</f>
        <v>0</v>
      </c>
      <c r="C48" s="111">
        <f>IF('נוסח ב'!C57="נכון",4,IF('נוסח ב'!C57="חלקי",3,0))</f>
        <v>0</v>
      </c>
      <c r="D48" s="111">
        <f>IF('נוסח ב'!D57=2,3,0)</f>
        <v>0</v>
      </c>
      <c r="E48" s="111">
        <f>IF('נוסח ב'!E57="נכון",4,0)</f>
        <v>0</v>
      </c>
      <c r="F48" s="111">
        <f>IF('נוסח ב'!F57="צוינו 3 מרכיבים",3,IF('נוסח ב'!F57="צוינו 2 מרכיבים",2,IF('נוסח ב'!F57="צוין מרכיב 1",1,0)))</f>
        <v>0</v>
      </c>
      <c r="G48" s="111">
        <f>IF('נוסח ב'!G57="נכון",4,IF('נוסח ב'!G57="חלקי",2,0))</f>
        <v>0</v>
      </c>
      <c r="H48" s="111">
        <f>IF('נוסח ב'!H57="נכון",2,IF('נוסח ב'!H57="חלקי",1,0))</f>
        <v>0</v>
      </c>
      <c r="I48" s="111">
        <f>IF('נוסח ב'!I57=3,2,0)</f>
        <v>0</v>
      </c>
      <c r="J48" s="111">
        <f>IF('נוסח ב'!J57="2 תשובות נכונות",2,IF('נוסח ב'!J57="תשובה נכונה 1",1,0))</f>
        <v>0</v>
      </c>
      <c r="K48" s="111">
        <f>IF('נוסח ב'!K57=4,2,0)</f>
        <v>0</v>
      </c>
      <c r="L48" s="111">
        <f>IF('נוסח ב'!L57="נכון",4,IF('נוסח ב'!L57="חלקי",3,0))</f>
        <v>0</v>
      </c>
      <c r="M48" s="111">
        <f>IF('נוסח ב'!M57="נכון",3,0)</f>
        <v>0</v>
      </c>
      <c r="N48" s="111">
        <f>IF('נוסח ב'!N57=3,3,0)</f>
        <v>0</v>
      </c>
      <c r="O48" s="176">
        <f>IF('נוסח ב'!O57="נכון",4,IF('נוסח ב'!O57="חלקי",2,0))</f>
        <v>0</v>
      </c>
      <c r="P48" s="119">
        <f t="shared" si="1"/>
        <v>0</v>
      </c>
      <c r="Q48" s="186">
        <f>'נוסח ב'!Q57</f>
        <v>0</v>
      </c>
      <c r="R48" s="111">
        <f>IF('נוסח ב'!R57=4,2,0)</f>
        <v>0</v>
      </c>
      <c r="S48" s="111">
        <f>IF('נוסח ב'!S57=2,2,0)</f>
        <v>0</v>
      </c>
      <c r="T48" s="111">
        <f>IF('נוסח ב'!T57="נכון",2,0)</f>
        <v>0</v>
      </c>
      <c r="U48" s="111">
        <f>IF('נוסח ב'!U57="נכון",2,0)</f>
        <v>0</v>
      </c>
      <c r="V48" s="111">
        <f>IF('נוסח ב'!V57="נכון",2,0)</f>
        <v>0</v>
      </c>
      <c r="W48" s="111">
        <f>IF('נוסח ב'!W57="ד",2,0)</f>
        <v>0</v>
      </c>
      <c r="X48" s="111">
        <f>IF('נוסח ב'!X57="נכון",2,0)</f>
        <v>0</v>
      </c>
      <c r="Y48" s="111">
        <f>IF('נוסח ב'!Y57="גדולה מ-",2,0)</f>
        <v>0</v>
      </c>
      <c r="Z48" s="176">
        <f>IF('נוסח ב'!Z57=3,2,0)</f>
        <v>0</v>
      </c>
      <c r="AA48" s="176">
        <f>IF('נוסח ב'!AA57="2 מסקנות נכונות",4,IF('נוסח ב'!AA57="מסקנה נכונה 1",2,0))</f>
        <v>0</v>
      </c>
      <c r="AB48" s="119">
        <f t="shared" si="2"/>
        <v>0</v>
      </c>
      <c r="AC48" s="111">
        <f>IF('נוסח ב'!AC57="נכון",3,IF('נוסח ב'!AC57="חלקי",2,0))</f>
        <v>0</v>
      </c>
      <c r="AD48" s="111">
        <f>IF('נוסח ב'!AD57="4 תשובות נכונות",4,IF('נוסח ב'!AD57="3 תשובות נכונות",3,IF('נוסח ב'!AD57="2 תשובות נכונות",2,IF('נוסח ב'!AD57="תשובה נכונה 1",1,0))))</f>
        <v>0</v>
      </c>
      <c r="AE48" s="111">
        <f>IF('נוסח ב'!AE57="צוינו 2 מרכיבים",3,IF('נוסח ב'!AE57="צוין מרכיב 1",2,0))</f>
        <v>0</v>
      </c>
      <c r="AF48" s="111">
        <f>IF('נוסח ב'!AF57="ב",2,0)</f>
        <v>0</v>
      </c>
      <c r="AG48" s="111">
        <f>IF('נוסח ב'!AG57="נכון",3,IF('נוסח ב'!AG57="רק הסבר ביולוגי נכון",2,IF('נוסח ב'!AG57="רק ציון נתונים נכונים",1,0)))</f>
        <v>0</v>
      </c>
      <c r="AH48" s="111">
        <f>IF('נוסח ב'!AH57=3,2,0)</f>
        <v>0</v>
      </c>
      <c r="AI48" s="111">
        <f>IF('נוסח ב'!AI57="צוינו 2 מרכיבים",3,IF('נוסח ב'!AI57="צוין מרכיב 1",2,0))</f>
        <v>0</v>
      </c>
      <c r="AJ48" s="111">
        <f>IF('נוסח ב'!AJ57="צוינו 2 מרכיבים",3,IF('נוסח ב'!AJ57="צוין מרכיב 1",2,0))</f>
        <v>0</v>
      </c>
      <c r="AK48" s="150">
        <f t="shared" si="3"/>
        <v>0</v>
      </c>
      <c r="AL48" s="111">
        <f>IF('נוסח ב'!AL57=2,2,0)</f>
        <v>0</v>
      </c>
      <c r="AM48" s="111">
        <f>IF('נוסח ב'!AM57="נכון",4,IF('נוסח ב'!AM57="חלקי - 3 נקודות",3,IF('נוסח ב'!AM57="חלקי - 2 נקודות",2,IF('נוסח ב'!AM57="חלקי - נקודה 1",1,0))))</f>
        <v>0</v>
      </c>
      <c r="AN48" s="149">
        <f>IF('נוסח ב'!AN57="2 השלמות נכונות",2,IF('נוסח ב'!AN57="השלמה נכונה אחת",1,0))</f>
        <v>0</v>
      </c>
      <c r="AO48" s="149">
        <f>IF('נוסח ב'!AO57="5 תשובות נכונות",5,IF('נוסח ב'!AO57="4 תשובות נכונות",4,IF('נוסח ב'!AO57="3 תשובות נכונות",3,IF('נוסח ב'!AO57="2 תשובות נכונות",2,IF('נוסח ב'!AO57="תשובה נכונה 1",1,0)))))</f>
        <v>0</v>
      </c>
      <c r="AP48" s="111">
        <f>IF('נוסח ב'!AP57="נכון",2,0)</f>
        <v>0</v>
      </c>
      <c r="AQ48" s="150">
        <f t="shared" si="4"/>
        <v>0</v>
      </c>
      <c r="AR48" s="131">
        <f t="shared" si="5"/>
        <v>0</v>
      </c>
      <c r="AS48" s="131">
        <f t="shared" si="6"/>
        <v>0</v>
      </c>
      <c r="AT48" s="146">
        <f>'נוסח ב'!Q57</f>
        <v>0</v>
      </c>
      <c r="AU48" s="87">
        <f t="shared" si="0"/>
        <v>0</v>
      </c>
      <c r="BB48"/>
      <c r="BC48"/>
      <c r="BD48"/>
      <c r="BE48"/>
      <c r="BF48"/>
    </row>
    <row r="49" spans="1:62" x14ac:dyDescent="0.2">
      <c r="A49" s="10">
        <v>41</v>
      </c>
      <c r="B49" s="110">
        <f>'נוסח ב'!B58</f>
        <v>0</v>
      </c>
      <c r="C49" s="111">
        <f>IF('נוסח ב'!C58="נכון",4,IF('נוסח ב'!C58="חלקי",3,0))</f>
        <v>0</v>
      </c>
      <c r="D49" s="111">
        <f>IF('נוסח ב'!D58=2,3,0)</f>
        <v>0</v>
      </c>
      <c r="E49" s="111">
        <f>IF('נוסח ב'!E58="נכון",4,0)</f>
        <v>0</v>
      </c>
      <c r="F49" s="111">
        <f>IF('נוסח ב'!F58="צוינו 3 מרכיבים",3,IF('נוסח ב'!F58="צוינו 2 מרכיבים",2,IF('נוסח ב'!F58="צוין מרכיב 1",1,0)))</f>
        <v>0</v>
      </c>
      <c r="G49" s="111">
        <f>IF('נוסח ב'!G58="נכון",4,IF('נוסח ב'!G58="חלקי",2,0))</f>
        <v>0</v>
      </c>
      <c r="H49" s="111">
        <f>IF('נוסח ב'!H58="נכון",2,IF('נוסח ב'!H58="חלקי",1,0))</f>
        <v>0</v>
      </c>
      <c r="I49" s="111">
        <f>IF('נוסח ב'!I58=3,2,0)</f>
        <v>0</v>
      </c>
      <c r="J49" s="111">
        <f>IF('נוסח ב'!J58="2 תשובות נכונות",2,IF('נוסח ב'!J58="תשובה נכונה 1",1,0))</f>
        <v>0</v>
      </c>
      <c r="K49" s="111">
        <f>IF('נוסח ב'!K58=4,2,0)</f>
        <v>0</v>
      </c>
      <c r="L49" s="111">
        <f>IF('נוסח ב'!L58="נכון",4,IF('נוסח ב'!L58="חלקי",3,0))</f>
        <v>0</v>
      </c>
      <c r="M49" s="111">
        <f>IF('נוסח ב'!M58="נכון",3,0)</f>
        <v>0</v>
      </c>
      <c r="N49" s="111">
        <f>IF('נוסח ב'!N58=3,3,0)</f>
        <v>0</v>
      </c>
      <c r="O49" s="176">
        <f>IF('נוסח ב'!O58="נכון",4,IF('נוסח ב'!O58="חלקי",2,0))</f>
        <v>0</v>
      </c>
      <c r="P49" s="119">
        <f t="shared" si="1"/>
        <v>0</v>
      </c>
      <c r="Q49" s="186">
        <f>'נוסח ב'!Q58</f>
        <v>0</v>
      </c>
      <c r="R49" s="111">
        <f>IF('נוסח ב'!R58=4,2,0)</f>
        <v>0</v>
      </c>
      <c r="S49" s="111">
        <f>IF('נוסח ב'!S58=2,2,0)</f>
        <v>0</v>
      </c>
      <c r="T49" s="111">
        <f>IF('נוסח ב'!T58="נכון",2,0)</f>
        <v>0</v>
      </c>
      <c r="U49" s="111">
        <f>IF('נוסח ב'!U58="נכון",2,0)</f>
        <v>0</v>
      </c>
      <c r="V49" s="111">
        <f>IF('נוסח ב'!V58="נכון",2,0)</f>
        <v>0</v>
      </c>
      <c r="W49" s="111">
        <f>IF('נוסח ב'!W58="ד",2,0)</f>
        <v>0</v>
      </c>
      <c r="X49" s="111">
        <f>IF('נוסח ב'!X58="נכון",2,0)</f>
        <v>0</v>
      </c>
      <c r="Y49" s="111">
        <f>IF('נוסח ב'!Y58="גדולה מ-",2,0)</f>
        <v>0</v>
      </c>
      <c r="Z49" s="176">
        <f>IF('נוסח ב'!Z58=3,2,0)</f>
        <v>0</v>
      </c>
      <c r="AA49" s="176">
        <f>IF('נוסח ב'!AA58="2 מסקנות נכונות",4,IF('נוסח ב'!AA58="מסקנה נכונה 1",2,0))</f>
        <v>0</v>
      </c>
      <c r="AB49" s="119">
        <f t="shared" si="2"/>
        <v>0</v>
      </c>
      <c r="AC49" s="111">
        <f>IF('נוסח ב'!AC58="נכון",3,IF('נוסח ב'!AC58="חלקי",2,0))</f>
        <v>0</v>
      </c>
      <c r="AD49" s="111">
        <f>IF('נוסח ב'!AD58="4 תשובות נכונות",4,IF('נוסח ב'!AD58="3 תשובות נכונות",3,IF('נוסח ב'!AD58="2 תשובות נכונות",2,IF('נוסח ב'!AD58="תשובה נכונה 1",1,0))))</f>
        <v>0</v>
      </c>
      <c r="AE49" s="111">
        <f>IF('נוסח ב'!AE58="צוינו 2 מרכיבים",3,IF('נוסח ב'!AE58="צוין מרכיב 1",2,0))</f>
        <v>0</v>
      </c>
      <c r="AF49" s="111">
        <f>IF('נוסח ב'!AF58="ב",2,0)</f>
        <v>0</v>
      </c>
      <c r="AG49" s="111">
        <f>IF('נוסח ב'!AG58="נכון",3,IF('נוסח ב'!AG58="רק הסבר ביולוגי נכון",2,IF('נוסח ב'!AG58="רק ציון נתונים נכונים",1,0)))</f>
        <v>0</v>
      </c>
      <c r="AH49" s="111">
        <f>IF('נוסח ב'!AH58=3,2,0)</f>
        <v>0</v>
      </c>
      <c r="AI49" s="111">
        <f>IF('נוסח ב'!AI58="צוינו 2 מרכיבים",3,IF('נוסח ב'!AI58="צוין מרכיב 1",2,0))</f>
        <v>0</v>
      </c>
      <c r="AJ49" s="111">
        <f>IF('נוסח ב'!AJ58="צוינו 2 מרכיבים",3,IF('נוסח ב'!AJ58="צוין מרכיב 1",2,0))</f>
        <v>0</v>
      </c>
      <c r="AK49" s="150">
        <f t="shared" si="3"/>
        <v>0</v>
      </c>
      <c r="AL49" s="111">
        <f>IF('נוסח ב'!AL58=2,2,0)</f>
        <v>0</v>
      </c>
      <c r="AM49" s="111">
        <f>IF('נוסח ב'!AM58="נכון",4,IF('נוסח ב'!AM58="חלקי - 3 נקודות",3,IF('נוסח ב'!AM58="חלקי - 2 נקודות",2,IF('נוסח ב'!AM58="חלקי - נקודה 1",1,0))))</f>
        <v>0</v>
      </c>
      <c r="AN49" s="149">
        <f>IF('נוסח ב'!AN58="2 השלמות נכונות",2,IF('נוסח ב'!AN58="השלמה נכונה אחת",1,0))</f>
        <v>0</v>
      </c>
      <c r="AO49" s="149">
        <f>IF('נוסח ב'!AO58="5 תשובות נכונות",5,IF('נוסח ב'!AO58="4 תשובות נכונות",4,IF('נוסח ב'!AO58="3 תשובות נכונות",3,IF('נוסח ב'!AO58="2 תשובות נכונות",2,IF('נוסח ב'!AO58="תשובה נכונה 1",1,0)))))</f>
        <v>0</v>
      </c>
      <c r="AP49" s="111">
        <f>IF('נוסח ב'!AP58="נכון",2,0)</f>
        <v>0</v>
      </c>
      <c r="AQ49" s="150">
        <f t="shared" si="4"/>
        <v>0</v>
      </c>
      <c r="AR49" s="131">
        <f t="shared" si="5"/>
        <v>0</v>
      </c>
      <c r="AS49" s="131">
        <f t="shared" si="6"/>
        <v>0</v>
      </c>
      <c r="AT49" s="146">
        <f>'נוסח ב'!Q58</f>
        <v>0</v>
      </c>
      <c r="AU49" s="87">
        <f t="shared" si="0"/>
        <v>0</v>
      </c>
      <c r="BB49"/>
      <c r="BC49"/>
      <c r="BD49"/>
      <c r="BE49"/>
      <c r="BF49"/>
    </row>
    <row r="50" spans="1:62" x14ac:dyDescent="0.2">
      <c r="A50" s="10">
        <v>42</v>
      </c>
      <c r="B50" s="110">
        <f>'נוסח ב'!B59</f>
        <v>0</v>
      </c>
      <c r="C50" s="111">
        <f>IF('נוסח ב'!C59="נכון",4,IF('נוסח ב'!C59="חלקי",3,0))</f>
        <v>0</v>
      </c>
      <c r="D50" s="111">
        <f>IF('נוסח ב'!D59=2,3,0)</f>
        <v>0</v>
      </c>
      <c r="E50" s="111">
        <f>IF('נוסח ב'!E59="נכון",4,0)</f>
        <v>0</v>
      </c>
      <c r="F50" s="111">
        <f>IF('נוסח ב'!F59="צוינו 3 מרכיבים",3,IF('נוסח ב'!F59="צוינו 2 מרכיבים",2,IF('נוסח ב'!F59="צוין מרכיב 1",1,0)))</f>
        <v>0</v>
      </c>
      <c r="G50" s="111">
        <f>IF('נוסח ב'!G59="נכון",4,IF('נוסח ב'!G59="חלקי",2,0))</f>
        <v>0</v>
      </c>
      <c r="H50" s="111">
        <f>IF('נוסח ב'!H59="נכון",2,IF('נוסח ב'!H59="חלקי",1,0))</f>
        <v>0</v>
      </c>
      <c r="I50" s="111">
        <f>IF('נוסח ב'!I59=3,2,0)</f>
        <v>0</v>
      </c>
      <c r="J50" s="111">
        <f>IF('נוסח ב'!J59="2 תשובות נכונות",2,IF('נוסח ב'!J59="תשובה נכונה 1",1,0))</f>
        <v>0</v>
      </c>
      <c r="K50" s="111">
        <f>IF('נוסח ב'!K59=4,2,0)</f>
        <v>0</v>
      </c>
      <c r="L50" s="111">
        <f>IF('נוסח ב'!L59="נכון",4,IF('נוסח ב'!L59="חלקי",3,0))</f>
        <v>0</v>
      </c>
      <c r="M50" s="111">
        <f>IF('נוסח ב'!M59="נכון",3,0)</f>
        <v>0</v>
      </c>
      <c r="N50" s="111">
        <f>IF('נוסח ב'!N59=3,3,0)</f>
        <v>0</v>
      </c>
      <c r="O50" s="176">
        <f>IF('נוסח ב'!O59="נכון",4,IF('נוסח ב'!O59="חלקי",2,0))</f>
        <v>0</v>
      </c>
      <c r="P50" s="119">
        <f t="shared" si="1"/>
        <v>0</v>
      </c>
      <c r="Q50" s="186">
        <f>'נוסח ב'!Q59</f>
        <v>0</v>
      </c>
      <c r="R50" s="111">
        <f>IF('נוסח ב'!R59=4,2,0)</f>
        <v>0</v>
      </c>
      <c r="S50" s="111">
        <f>IF('נוסח ב'!S59=2,2,0)</f>
        <v>0</v>
      </c>
      <c r="T50" s="111">
        <f>IF('נוסח ב'!T59="נכון",2,0)</f>
        <v>0</v>
      </c>
      <c r="U50" s="111">
        <f>IF('נוסח ב'!U59="נכון",2,0)</f>
        <v>0</v>
      </c>
      <c r="V50" s="111">
        <f>IF('נוסח ב'!V59="נכון",2,0)</f>
        <v>0</v>
      </c>
      <c r="W50" s="111">
        <f>IF('נוסח ב'!W59="ד",2,0)</f>
        <v>0</v>
      </c>
      <c r="X50" s="111">
        <f>IF('נוסח ב'!X59="נכון",2,0)</f>
        <v>0</v>
      </c>
      <c r="Y50" s="111">
        <f>IF('נוסח ב'!Y59="גדולה מ-",2,0)</f>
        <v>0</v>
      </c>
      <c r="Z50" s="176">
        <f>IF('נוסח ב'!Z59=3,2,0)</f>
        <v>0</v>
      </c>
      <c r="AA50" s="176">
        <f>IF('נוסח ב'!AA59="2 מסקנות נכונות",4,IF('נוסח ב'!AA59="מסקנה נכונה 1",2,0))</f>
        <v>0</v>
      </c>
      <c r="AB50" s="119">
        <f t="shared" si="2"/>
        <v>0</v>
      </c>
      <c r="AC50" s="111">
        <f>IF('נוסח ב'!AC59="נכון",3,IF('נוסח ב'!AC59="חלקי",2,0))</f>
        <v>0</v>
      </c>
      <c r="AD50" s="111">
        <f>IF('נוסח ב'!AD59="4 תשובות נכונות",4,IF('נוסח ב'!AD59="3 תשובות נכונות",3,IF('נוסח ב'!AD59="2 תשובות נכונות",2,IF('נוסח ב'!AD59="תשובה נכונה 1",1,0))))</f>
        <v>0</v>
      </c>
      <c r="AE50" s="111">
        <f>IF('נוסח ב'!AE59="צוינו 2 מרכיבים",3,IF('נוסח ב'!AE59="צוין מרכיב 1",2,0))</f>
        <v>0</v>
      </c>
      <c r="AF50" s="111">
        <f>IF('נוסח ב'!AF59="ב",2,0)</f>
        <v>0</v>
      </c>
      <c r="AG50" s="111">
        <f>IF('נוסח ב'!AG59="נכון",3,IF('נוסח ב'!AG59="רק הסבר ביולוגי נכון",2,IF('נוסח ב'!AG59="רק ציון נתונים נכונים",1,0)))</f>
        <v>0</v>
      </c>
      <c r="AH50" s="111">
        <f>IF('נוסח ב'!AH59=3,2,0)</f>
        <v>0</v>
      </c>
      <c r="AI50" s="111">
        <f>IF('נוסח ב'!AI59="צוינו 2 מרכיבים",3,IF('נוסח ב'!AI59="צוין מרכיב 1",2,0))</f>
        <v>0</v>
      </c>
      <c r="AJ50" s="111">
        <f>IF('נוסח ב'!AJ59="צוינו 2 מרכיבים",3,IF('נוסח ב'!AJ59="צוין מרכיב 1",2,0))</f>
        <v>0</v>
      </c>
      <c r="AK50" s="150">
        <f t="shared" si="3"/>
        <v>0</v>
      </c>
      <c r="AL50" s="111">
        <f>IF('נוסח ב'!AL59=2,2,0)</f>
        <v>0</v>
      </c>
      <c r="AM50" s="111">
        <f>IF('נוסח ב'!AM59="נכון",4,IF('נוסח ב'!AM59="חלקי - 3 נקודות",3,IF('נוסח ב'!AM59="חלקי - 2 נקודות",2,IF('נוסח ב'!AM59="חלקי - נקודה 1",1,0))))</f>
        <v>0</v>
      </c>
      <c r="AN50" s="149">
        <f>IF('נוסח ב'!AN59="2 השלמות נכונות",2,IF('נוסח ב'!AN59="השלמה נכונה אחת",1,0))</f>
        <v>0</v>
      </c>
      <c r="AO50" s="149">
        <f>IF('נוסח ב'!AO59="5 תשובות נכונות",5,IF('נוסח ב'!AO59="4 תשובות נכונות",4,IF('נוסח ב'!AO59="3 תשובות נכונות",3,IF('נוסח ב'!AO59="2 תשובות נכונות",2,IF('נוסח ב'!AO59="תשובה נכונה 1",1,0)))))</f>
        <v>0</v>
      </c>
      <c r="AP50" s="111">
        <f>IF('נוסח ב'!AP59="נכון",2,0)</f>
        <v>0</v>
      </c>
      <c r="AQ50" s="150">
        <f t="shared" si="4"/>
        <v>0</v>
      </c>
      <c r="AR50" s="131">
        <f t="shared" si="5"/>
        <v>0</v>
      </c>
      <c r="AS50" s="131">
        <f t="shared" si="6"/>
        <v>0</v>
      </c>
      <c r="AT50" s="146">
        <f>'נוסח ב'!Q59</f>
        <v>0</v>
      </c>
      <c r="AU50" s="87">
        <f t="shared" si="0"/>
        <v>0</v>
      </c>
      <c r="BB50"/>
      <c r="BC50"/>
      <c r="BD50"/>
      <c r="BE50"/>
      <c r="BF50"/>
    </row>
    <row r="51" spans="1:62" x14ac:dyDescent="0.2">
      <c r="A51" s="10">
        <v>43</v>
      </c>
      <c r="B51" s="110">
        <f>'נוסח ב'!B60</f>
        <v>0</v>
      </c>
      <c r="C51" s="111">
        <f>IF('נוסח ב'!C60="נכון",4,IF('נוסח ב'!C60="חלקי",3,0))</f>
        <v>0</v>
      </c>
      <c r="D51" s="111">
        <f>IF('נוסח ב'!D60=2,3,0)</f>
        <v>0</v>
      </c>
      <c r="E51" s="111">
        <f>IF('נוסח ב'!E60="נכון",4,0)</f>
        <v>0</v>
      </c>
      <c r="F51" s="111">
        <f>IF('נוסח ב'!F60="צוינו 3 מרכיבים",3,IF('נוסח ב'!F60="צוינו 2 מרכיבים",2,IF('נוסח ב'!F60="צוין מרכיב 1",1,0)))</f>
        <v>0</v>
      </c>
      <c r="G51" s="111">
        <f>IF('נוסח ב'!G60="נכון",4,IF('נוסח ב'!G60="חלקי",2,0))</f>
        <v>0</v>
      </c>
      <c r="H51" s="111">
        <f>IF('נוסח ב'!H60="נכון",2,IF('נוסח ב'!H60="חלקי",1,0))</f>
        <v>0</v>
      </c>
      <c r="I51" s="111">
        <f>IF('נוסח ב'!I60=3,2,0)</f>
        <v>0</v>
      </c>
      <c r="J51" s="111">
        <f>IF('נוסח ב'!J60="2 תשובות נכונות",2,IF('נוסח ב'!J60="תשובה נכונה 1",1,0))</f>
        <v>0</v>
      </c>
      <c r="K51" s="111">
        <f>IF('נוסח ב'!K60=4,2,0)</f>
        <v>0</v>
      </c>
      <c r="L51" s="111">
        <f>IF('נוסח ב'!L60="נכון",4,IF('נוסח ב'!L60="חלקי",3,0))</f>
        <v>0</v>
      </c>
      <c r="M51" s="111">
        <f>IF('נוסח ב'!M60="נכון",3,0)</f>
        <v>0</v>
      </c>
      <c r="N51" s="111">
        <f>IF('נוסח ב'!N60=3,3,0)</f>
        <v>0</v>
      </c>
      <c r="O51" s="176">
        <f>IF('נוסח ב'!O60="נכון",4,IF('נוסח ב'!O60="חלקי",2,0))</f>
        <v>0</v>
      </c>
      <c r="P51" s="119">
        <f t="shared" si="1"/>
        <v>0</v>
      </c>
      <c r="Q51" s="186">
        <f>'נוסח ב'!Q60</f>
        <v>0</v>
      </c>
      <c r="R51" s="111">
        <f>IF('נוסח ב'!R60=4,2,0)</f>
        <v>0</v>
      </c>
      <c r="S51" s="111">
        <f>IF('נוסח ב'!S60=2,2,0)</f>
        <v>0</v>
      </c>
      <c r="T51" s="111">
        <f>IF('נוסח ב'!T60="נכון",2,0)</f>
        <v>0</v>
      </c>
      <c r="U51" s="111">
        <f>IF('נוסח ב'!U60="נכון",2,0)</f>
        <v>0</v>
      </c>
      <c r="V51" s="111">
        <f>IF('נוסח ב'!V60="נכון",2,0)</f>
        <v>0</v>
      </c>
      <c r="W51" s="111">
        <f>IF('נוסח ב'!W60="ד",2,0)</f>
        <v>0</v>
      </c>
      <c r="X51" s="111">
        <f>IF('נוסח ב'!X60="נכון",2,0)</f>
        <v>0</v>
      </c>
      <c r="Y51" s="111">
        <f>IF('נוסח ב'!Y60="גדולה מ-",2,0)</f>
        <v>0</v>
      </c>
      <c r="Z51" s="176">
        <f>IF('נוסח ב'!Z60=3,2,0)</f>
        <v>0</v>
      </c>
      <c r="AA51" s="176">
        <f>IF('נוסח ב'!AA60="2 מסקנות נכונות",4,IF('נוסח ב'!AA60="מסקנה נכונה 1",2,0))</f>
        <v>0</v>
      </c>
      <c r="AB51" s="119">
        <f t="shared" si="2"/>
        <v>0</v>
      </c>
      <c r="AC51" s="111">
        <f>IF('נוסח ב'!AC60="נכון",3,IF('נוסח ב'!AC60="חלקי",2,0))</f>
        <v>0</v>
      </c>
      <c r="AD51" s="111">
        <f>IF('נוסח ב'!AD60="4 תשובות נכונות",4,IF('נוסח ב'!AD60="3 תשובות נכונות",3,IF('נוסח ב'!AD60="2 תשובות נכונות",2,IF('נוסח ב'!AD60="תשובה נכונה 1",1,0))))</f>
        <v>0</v>
      </c>
      <c r="AE51" s="111">
        <f>IF('נוסח ב'!AE60="צוינו 2 מרכיבים",3,IF('נוסח ב'!AE60="צוין מרכיב 1",2,0))</f>
        <v>0</v>
      </c>
      <c r="AF51" s="111">
        <f>IF('נוסח ב'!AF60="ב",2,0)</f>
        <v>0</v>
      </c>
      <c r="AG51" s="111">
        <f>IF('נוסח ב'!AG60="נכון",3,IF('נוסח ב'!AG60="רק הסבר ביולוגי נכון",2,IF('נוסח ב'!AG60="רק ציון נתונים נכונים",1,0)))</f>
        <v>0</v>
      </c>
      <c r="AH51" s="111">
        <f>IF('נוסח ב'!AH60=3,2,0)</f>
        <v>0</v>
      </c>
      <c r="AI51" s="111">
        <f>IF('נוסח ב'!AI60="צוינו 2 מרכיבים",3,IF('נוסח ב'!AI60="צוין מרכיב 1",2,0))</f>
        <v>0</v>
      </c>
      <c r="AJ51" s="111">
        <f>IF('נוסח ב'!AJ60="צוינו 2 מרכיבים",3,IF('נוסח ב'!AJ60="צוין מרכיב 1",2,0))</f>
        <v>0</v>
      </c>
      <c r="AK51" s="150">
        <f t="shared" si="3"/>
        <v>0</v>
      </c>
      <c r="AL51" s="111">
        <f>IF('נוסח ב'!AL60=2,2,0)</f>
        <v>0</v>
      </c>
      <c r="AM51" s="111">
        <f>IF('נוסח ב'!AM60="נכון",4,IF('נוסח ב'!AM60="חלקי - 3 נקודות",3,IF('נוסח ב'!AM60="חלקי - 2 נקודות",2,IF('נוסח ב'!AM60="חלקי - נקודה 1",1,0))))</f>
        <v>0</v>
      </c>
      <c r="AN51" s="149">
        <f>IF('נוסח ב'!AN60="2 השלמות נכונות",2,IF('נוסח ב'!AN60="השלמה נכונה אחת",1,0))</f>
        <v>0</v>
      </c>
      <c r="AO51" s="149">
        <f>IF('נוסח ב'!AO60="5 תשובות נכונות",5,IF('נוסח ב'!AO60="4 תשובות נכונות",4,IF('נוסח ב'!AO60="3 תשובות נכונות",3,IF('נוסח ב'!AO60="2 תשובות נכונות",2,IF('נוסח ב'!AO60="תשובה נכונה 1",1,0)))))</f>
        <v>0</v>
      </c>
      <c r="AP51" s="111">
        <f>IF('נוסח ב'!AP60="נכון",2,0)</f>
        <v>0</v>
      </c>
      <c r="AQ51" s="150">
        <f t="shared" si="4"/>
        <v>0</v>
      </c>
      <c r="AR51" s="131">
        <f t="shared" si="5"/>
        <v>0</v>
      </c>
      <c r="AS51" s="131">
        <f t="shared" si="6"/>
        <v>0</v>
      </c>
      <c r="AT51" s="146">
        <f>'נוסח ב'!Q60</f>
        <v>0</v>
      </c>
      <c r="AU51" s="87">
        <f t="shared" si="0"/>
        <v>0</v>
      </c>
      <c r="BB51"/>
      <c r="BC51"/>
      <c r="BD51"/>
      <c r="BE51"/>
      <c r="BF51"/>
    </row>
    <row r="52" spans="1:62" x14ac:dyDescent="0.2">
      <c r="A52" s="10">
        <v>44</v>
      </c>
      <c r="B52" s="110">
        <f>'נוסח ב'!B61</f>
        <v>0</v>
      </c>
      <c r="C52" s="111">
        <f>IF('נוסח ב'!C61="נכון",4,IF('נוסח ב'!C61="חלקי",3,0))</f>
        <v>0</v>
      </c>
      <c r="D52" s="111">
        <f>IF('נוסח ב'!D61=2,3,0)</f>
        <v>0</v>
      </c>
      <c r="E52" s="111">
        <f>IF('נוסח ב'!E61="נכון",4,0)</f>
        <v>0</v>
      </c>
      <c r="F52" s="111">
        <f>IF('נוסח ב'!F61="צוינו 3 מרכיבים",3,IF('נוסח ב'!F61="צוינו 2 מרכיבים",2,IF('נוסח ב'!F61="צוין מרכיב 1",1,0)))</f>
        <v>0</v>
      </c>
      <c r="G52" s="111">
        <f>IF('נוסח ב'!G61="נכון",4,IF('נוסח ב'!G61="חלקי",2,0))</f>
        <v>0</v>
      </c>
      <c r="H52" s="111">
        <f>IF('נוסח ב'!H61="נכון",2,IF('נוסח ב'!H61="חלקי",1,0))</f>
        <v>0</v>
      </c>
      <c r="I52" s="111">
        <f>IF('נוסח ב'!I61=3,2,0)</f>
        <v>0</v>
      </c>
      <c r="J52" s="111">
        <f>IF('נוסח ב'!J61="2 תשובות נכונות",2,IF('נוסח ב'!J61="תשובה נכונה 1",1,0))</f>
        <v>0</v>
      </c>
      <c r="K52" s="111">
        <f>IF('נוסח ב'!K61=4,2,0)</f>
        <v>0</v>
      </c>
      <c r="L52" s="111">
        <f>IF('נוסח ב'!L61="נכון",4,IF('נוסח ב'!L61="חלקי",3,0))</f>
        <v>0</v>
      </c>
      <c r="M52" s="111">
        <f>IF('נוסח ב'!M61="נכון",3,0)</f>
        <v>0</v>
      </c>
      <c r="N52" s="111">
        <f>IF('נוסח ב'!N61=3,3,0)</f>
        <v>0</v>
      </c>
      <c r="O52" s="176">
        <f>IF('נוסח ב'!O61="נכון",4,IF('נוסח ב'!O61="חלקי",2,0))</f>
        <v>0</v>
      </c>
      <c r="P52" s="119">
        <f t="shared" si="1"/>
        <v>0</v>
      </c>
      <c r="Q52" s="186">
        <f>'נוסח ב'!Q61</f>
        <v>0</v>
      </c>
      <c r="R52" s="111">
        <f>IF('נוסח ב'!R61=4,2,0)</f>
        <v>0</v>
      </c>
      <c r="S52" s="111">
        <f>IF('נוסח ב'!S61=2,2,0)</f>
        <v>0</v>
      </c>
      <c r="T52" s="111">
        <f>IF('נוסח ב'!T61="נכון",2,0)</f>
        <v>0</v>
      </c>
      <c r="U52" s="111">
        <f>IF('נוסח ב'!U61="נכון",2,0)</f>
        <v>0</v>
      </c>
      <c r="V52" s="111">
        <f>IF('נוסח ב'!V61="נכון",2,0)</f>
        <v>0</v>
      </c>
      <c r="W52" s="111">
        <f>IF('נוסח ב'!W61="ד",2,0)</f>
        <v>0</v>
      </c>
      <c r="X52" s="111">
        <f>IF('נוסח ב'!X61="נכון",2,0)</f>
        <v>0</v>
      </c>
      <c r="Y52" s="111">
        <f>IF('נוסח ב'!Y61="גדולה מ-",2,0)</f>
        <v>0</v>
      </c>
      <c r="Z52" s="176">
        <f>IF('נוסח ב'!Z61=3,2,0)</f>
        <v>0</v>
      </c>
      <c r="AA52" s="176">
        <f>IF('נוסח ב'!AA61="2 מסקנות נכונות",4,IF('נוסח ב'!AA61="מסקנה נכונה 1",2,0))</f>
        <v>0</v>
      </c>
      <c r="AB52" s="119">
        <f t="shared" si="2"/>
        <v>0</v>
      </c>
      <c r="AC52" s="111">
        <f>IF('נוסח ב'!AC61="נכון",3,IF('נוסח ב'!AC61="חלקי",2,0))</f>
        <v>0</v>
      </c>
      <c r="AD52" s="111">
        <f>IF('נוסח ב'!AD61="4 תשובות נכונות",4,IF('נוסח ב'!AD61="3 תשובות נכונות",3,IF('נוסח ב'!AD61="2 תשובות נכונות",2,IF('נוסח ב'!AD61="תשובה נכונה 1",1,0))))</f>
        <v>0</v>
      </c>
      <c r="AE52" s="111">
        <f>IF('נוסח ב'!AE61="צוינו 2 מרכיבים",3,IF('נוסח ב'!AE61="צוין מרכיב 1",2,0))</f>
        <v>0</v>
      </c>
      <c r="AF52" s="111">
        <f>IF('נוסח ב'!AF61="ב",2,0)</f>
        <v>0</v>
      </c>
      <c r="AG52" s="111">
        <f>IF('נוסח ב'!AG61="נכון",3,IF('נוסח ב'!AG61="רק הסבר ביולוגי נכון",2,IF('נוסח ב'!AG61="רק ציון נתונים נכונים",1,0)))</f>
        <v>0</v>
      </c>
      <c r="AH52" s="111">
        <f>IF('נוסח ב'!AH61=3,2,0)</f>
        <v>0</v>
      </c>
      <c r="AI52" s="111">
        <f>IF('נוסח ב'!AI61="צוינו 2 מרכיבים",3,IF('נוסח ב'!AI61="צוין מרכיב 1",2,0))</f>
        <v>0</v>
      </c>
      <c r="AJ52" s="111">
        <f>IF('נוסח ב'!AJ61="צוינו 2 מרכיבים",3,IF('נוסח ב'!AJ61="צוין מרכיב 1",2,0))</f>
        <v>0</v>
      </c>
      <c r="AK52" s="150">
        <f t="shared" si="3"/>
        <v>0</v>
      </c>
      <c r="AL52" s="111">
        <f>IF('נוסח ב'!AL61=2,2,0)</f>
        <v>0</v>
      </c>
      <c r="AM52" s="111">
        <f>IF('נוסח ב'!AM61="נכון",4,IF('נוסח ב'!AM61="חלקי - 3 נקודות",3,IF('נוסח ב'!AM61="חלקי - 2 נקודות",2,IF('נוסח ב'!AM61="חלקי - נקודה 1",1,0))))</f>
        <v>0</v>
      </c>
      <c r="AN52" s="149">
        <f>IF('נוסח ב'!AN61="2 השלמות נכונות",2,IF('נוסח ב'!AN61="השלמה נכונה אחת",1,0))</f>
        <v>0</v>
      </c>
      <c r="AO52" s="149">
        <f>IF('נוסח ב'!AO61="5 תשובות נכונות",5,IF('נוסח ב'!AO61="4 תשובות נכונות",4,IF('נוסח ב'!AO61="3 תשובות נכונות",3,IF('נוסח ב'!AO61="2 תשובות נכונות",2,IF('נוסח ב'!AO61="תשובה נכונה 1",1,0)))))</f>
        <v>0</v>
      </c>
      <c r="AP52" s="111">
        <f>IF('נוסח ב'!AP61="נכון",2,0)</f>
        <v>0</v>
      </c>
      <c r="AQ52" s="150">
        <f t="shared" si="4"/>
        <v>0</v>
      </c>
      <c r="AR52" s="131">
        <f t="shared" si="5"/>
        <v>0</v>
      </c>
      <c r="AS52" s="131">
        <f t="shared" si="6"/>
        <v>0</v>
      </c>
      <c r="AT52" s="146">
        <f>'נוסח ב'!Q61</f>
        <v>0</v>
      </c>
      <c r="AU52" s="87">
        <f t="shared" si="0"/>
        <v>0</v>
      </c>
      <c r="BB52"/>
      <c r="BC52"/>
      <c r="BD52"/>
      <c r="BE52"/>
      <c r="BF52"/>
    </row>
    <row r="53" spans="1:62" x14ac:dyDescent="0.2">
      <c r="A53" s="10">
        <v>45</v>
      </c>
      <c r="B53" s="110">
        <f>'נוסח ב'!B62</f>
        <v>0</v>
      </c>
      <c r="C53" s="111">
        <f>IF('נוסח ב'!C62="נכון",4,IF('נוסח ב'!C62="חלקי",3,0))</f>
        <v>0</v>
      </c>
      <c r="D53" s="111">
        <f>IF('נוסח ב'!D62=2,3,0)</f>
        <v>0</v>
      </c>
      <c r="E53" s="111">
        <f>IF('נוסח ב'!E62="נכון",4,0)</f>
        <v>0</v>
      </c>
      <c r="F53" s="111">
        <f>IF('נוסח ב'!F62="צוינו 3 מרכיבים",3,IF('נוסח ב'!F62="צוינו 2 מרכיבים",2,IF('נוסח ב'!F62="צוין מרכיב 1",1,0)))</f>
        <v>0</v>
      </c>
      <c r="G53" s="111">
        <f>IF('נוסח ב'!G62="נכון",4,IF('נוסח ב'!G62="חלקי",2,0))</f>
        <v>0</v>
      </c>
      <c r="H53" s="111">
        <f>IF('נוסח ב'!H62="נכון",2,IF('נוסח ב'!H62="חלקי",1,0))</f>
        <v>0</v>
      </c>
      <c r="I53" s="111">
        <f>IF('נוסח ב'!I62=3,2,0)</f>
        <v>0</v>
      </c>
      <c r="J53" s="111">
        <f>IF('נוסח ב'!J62="2 תשובות נכונות",2,IF('נוסח ב'!J62="תשובה נכונה 1",1,0))</f>
        <v>0</v>
      </c>
      <c r="K53" s="111">
        <f>IF('נוסח ב'!K62=4,2,0)</f>
        <v>0</v>
      </c>
      <c r="L53" s="111">
        <f>IF('נוסח ב'!L62="נכון",4,IF('נוסח ב'!L62="חלקי",3,0))</f>
        <v>0</v>
      </c>
      <c r="M53" s="111">
        <f>IF('נוסח ב'!M62="נכון",3,0)</f>
        <v>0</v>
      </c>
      <c r="N53" s="111">
        <f>IF('נוסח ב'!N62=3,3,0)</f>
        <v>0</v>
      </c>
      <c r="O53" s="176">
        <f>IF('נוסח ב'!O62="נכון",4,IF('נוסח ב'!O62="חלקי",2,0))</f>
        <v>0</v>
      </c>
      <c r="P53" s="119">
        <f t="shared" si="1"/>
        <v>0</v>
      </c>
      <c r="Q53" s="186">
        <f>'נוסח ב'!Q62</f>
        <v>0</v>
      </c>
      <c r="R53" s="111">
        <f>IF('נוסח ב'!R62=4,2,0)</f>
        <v>0</v>
      </c>
      <c r="S53" s="111">
        <f>IF('נוסח ב'!S62=2,2,0)</f>
        <v>0</v>
      </c>
      <c r="T53" s="111">
        <f>IF('נוסח ב'!T62="נכון",2,0)</f>
        <v>0</v>
      </c>
      <c r="U53" s="111">
        <f>IF('נוסח ב'!U62="נכון",2,0)</f>
        <v>0</v>
      </c>
      <c r="V53" s="111">
        <f>IF('נוסח ב'!V62="נכון",2,0)</f>
        <v>0</v>
      </c>
      <c r="W53" s="111">
        <f>IF('נוסח ב'!W62="ד",2,0)</f>
        <v>0</v>
      </c>
      <c r="X53" s="111">
        <f>IF('נוסח ב'!X62="נכון",2,0)</f>
        <v>0</v>
      </c>
      <c r="Y53" s="111">
        <f>IF('נוסח ב'!Y62="גדולה מ-",2,0)</f>
        <v>0</v>
      </c>
      <c r="Z53" s="176">
        <f>IF('נוסח ב'!Z62=3,2,0)</f>
        <v>0</v>
      </c>
      <c r="AA53" s="176">
        <f>IF('נוסח ב'!AA62="2 מסקנות נכונות",4,IF('נוסח ב'!AA62="מסקנה נכונה 1",2,0))</f>
        <v>0</v>
      </c>
      <c r="AB53" s="119">
        <f t="shared" si="2"/>
        <v>0</v>
      </c>
      <c r="AC53" s="111">
        <f>IF('נוסח ב'!AC62="נכון",3,IF('נוסח ב'!AC62="חלקי",2,0))</f>
        <v>0</v>
      </c>
      <c r="AD53" s="111">
        <f>IF('נוסח ב'!AD62="4 תשובות נכונות",4,IF('נוסח ב'!AD62="3 תשובות נכונות",3,IF('נוסח ב'!AD62="2 תשובות נכונות",2,IF('נוסח ב'!AD62="תשובה נכונה 1",1,0))))</f>
        <v>0</v>
      </c>
      <c r="AE53" s="111">
        <f>IF('נוסח ב'!AE62="צוינו 2 מרכיבים",3,IF('נוסח ב'!AE62="צוין מרכיב 1",2,0))</f>
        <v>0</v>
      </c>
      <c r="AF53" s="111">
        <f>IF('נוסח ב'!AF62="ב",2,0)</f>
        <v>0</v>
      </c>
      <c r="AG53" s="111">
        <f>IF('נוסח ב'!AG62="נכון",3,IF('נוסח ב'!AG62="רק הסבר ביולוגי נכון",2,IF('נוסח ב'!AG62="רק ציון נתונים נכונים",1,0)))</f>
        <v>0</v>
      </c>
      <c r="AH53" s="111">
        <f>IF('נוסח ב'!AH62=3,2,0)</f>
        <v>0</v>
      </c>
      <c r="AI53" s="111">
        <f>IF('נוסח ב'!AI62="צוינו 2 מרכיבים",3,IF('נוסח ב'!AI62="צוין מרכיב 1",2,0))</f>
        <v>0</v>
      </c>
      <c r="AJ53" s="111">
        <f>IF('נוסח ב'!AJ62="צוינו 2 מרכיבים",3,IF('נוסח ב'!AJ62="צוין מרכיב 1",2,0))</f>
        <v>0</v>
      </c>
      <c r="AK53" s="150">
        <f t="shared" si="3"/>
        <v>0</v>
      </c>
      <c r="AL53" s="111">
        <f>IF('נוסח ב'!AL62=2,2,0)</f>
        <v>0</v>
      </c>
      <c r="AM53" s="111">
        <f>IF('נוסח ב'!AM62="נכון",4,IF('נוסח ב'!AM62="חלקי - 3 נקודות",3,IF('נוסח ב'!AM62="חלקי - 2 נקודות",2,IF('נוסח ב'!AM62="חלקי - נקודה 1",1,0))))</f>
        <v>0</v>
      </c>
      <c r="AN53" s="149">
        <f>IF('נוסח ב'!AN62="2 השלמות נכונות",2,IF('נוסח ב'!AN62="השלמה נכונה אחת",1,0))</f>
        <v>0</v>
      </c>
      <c r="AO53" s="149">
        <f>IF('נוסח ב'!AO62="5 תשובות נכונות",5,IF('נוסח ב'!AO62="4 תשובות נכונות",4,IF('נוסח ב'!AO62="3 תשובות נכונות",3,IF('נוסח ב'!AO62="2 תשובות נכונות",2,IF('נוסח ב'!AO62="תשובה נכונה 1",1,0)))))</f>
        <v>0</v>
      </c>
      <c r="AP53" s="111">
        <f>IF('נוסח ב'!AP62="נכון",2,0)</f>
        <v>0</v>
      </c>
      <c r="AQ53" s="150">
        <f t="shared" si="4"/>
        <v>0</v>
      </c>
      <c r="AR53" s="131">
        <f t="shared" si="5"/>
        <v>0</v>
      </c>
      <c r="AS53" s="131">
        <f t="shared" si="6"/>
        <v>0</v>
      </c>
      <c r="AT53" s="146">
        <f>'נוסח ב'!Q62</f>
        <v>0</v>
      </c>
      <c r="AU53" s="87">
        <f t="shared" si="0"/>
        <v>0</v>
      </c>
      <c r="BB53"/>
      <c r="BC53"/>
      <c r="BD53"/>
      <c r="BE53"/>
      <c r="BF53"/>
    </row>
    <row r="54" spans="1:62" x14ac:dyDescent="0.2">
      <c r="A54" s="2"/>
      <c r="B54" s="2"/>
      <c r="D54"/>
      <c r="R54" s="2"/>
      <c r="S54" s="118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R54" s="57"/>
      <c r="AS54" s="57"/>
      <c r="BB54"/>
      <c r="BC54"/>
      <c r="BD54"/>
      <c r="BE54"/>
      <c r="BF54"/>
    </row>
    <row r="55" spans="1:62" ht="25.5" customHeight="1" x14ac:dyDescent="0.2">
      <c r="A55" s="2"/>
      <c r="B55" s="29"/>
      <c r="C55" s="172" t="s">
        <v>157</v>
      </c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4"/>
      <c r="P55" s="239" t="s">
        <v>30</v>
      </c>
      <c r="Q55" s="187"/>
      <c r="R55" s="172" t="s">
        <v>195</v>
      </c>
      <c r="S55" s="173"/>
      <c r="T55" s="173"/>
      <c r="U55" s="173"/>
      <c r="V55" s="173"/>
      <c r="W55" s="173"/>
      <c r="X55" s="173"/>
      <c r="Y55" s="174"/>
      <c r="Z55" s="177"/>
      <c r="AA55" s="177"/>
      <c r="AB55" s="239" t="s">
        <v>31</v>
      </c>
      <c r="AC55" s="202" t="s">
        <v>196</v>
      </c>
      <c r="AD55" s="203"/>
      <c r="AE55" s="203"/>
      <c r="AF55" s="203"/>
      <c r="AG55" s="203"/>
      <c r="AH55" s="203"/>
      <c r="AI55" s="203"/>
      <c r="AJ55" s="204"/>
      <c r="AK55" s="239" t="s">
        <v>116</v>
      </c>
      <c r="AL55" s="202" t="s">
        <v>197</v>
      </c>
      <c r="AM55" s="203"/>
      <c r="AN55" s="203"/>
      <c r="AO55" s="203"/>
      <c r="AP55" s="204"/>
      <c r="AQ55" s="239" t="s">
        <v>117</v>
      </c>
      <c r="AR55" s="235" t="s">
        <v>126</v>
      </c>
      <c r="AS55" s="235" t="s">
        <v>125</v>
      </c>
      <c r="AT55" s="153" t="s">
        <v>156</v>
      </c>
      <c r="AU55" s="237" t="s">
        <v>35</v>
      </c>
      <c r="BB55"/>
      <c r="BC55"/>
      <c r="BD55"/>
      <c r="BE55"/>
      <c r="BF55"/>
    </row>
    <row r="56" spans="1:62" s="16" customFormat="1" ht="48.75" customHeight="1" x14ac:dyDescent="0.2">
      <c r="A56" s="12"/>
      <c r="B56" s="13" t="s">
        <v>16</v>
      </c>
      <c r="C56" s="65" t="s">
        <v>88</v>
      </c>
      <c r="D56" s="65" t="s">
        <v>130</v>
      </c>
      <c r="E56" s="65">
        <v>2</v>
      </c>
      <c r="F56" s="65" t="s">
        <v>89</v>
      </c>
      <c r="G56" s="65" t="s">
        <v>90</v>
      </c>
      <c r="H56" s="65" t="s">
        <v>91</v>
      </c>
      <c r="I56" s="65" t="s">
        <v>92</v>
      </c>
      <c r="J56" s="65" t="s">
        <v>93</v>
      </c>
      <c r="K56" s="65" t="s">
        <v>136</v>
      </c>
      <c r="L56" s="65" t="s">
        <v>186</v>
      </c>
      <c r="M56" s="103" t="s">
        <v>80</v>
      </c>
      <c r="N56" s="103" t="s">
        <v>81</v>
      </c>
      <c r="O56" s="65">
        <v>6</v>
      </c>
      <c r="P56" s="249"/>
      <c r="Q56" s="188"/>
      <c r="R56" s="65" t="s">
        <v>94</v>
      </c>
      <c r="S56" s="65" t="s">
        <v>95</v>
      </c>
      <c r="T56" s="65" t="s">
        <v>187</v>
      </c>
      <c r="U56" s="65" t="s">
        <v>188</v>
      </c>
      <c r="V56" s="65" t="s">
        <v>189</v>
      </c>
      <c r="W56" s="65">
        <v>8</v>
      </c>
      <c r="X56" s="65" t="s">
        <v>105</v>
      </c>
      <c r="Y56" s="65" t="s">
        <v>106</v>
      </c>
      <c r="Z56" s="65" t="s">
        <v>107</v>
      </c>
      <c r="AA56" s="65" t="s">
        <v>108</v>
      </c>
      <c r="AB56" s="249"/>
      <c r="AC56" s="65" t="s">
        <v>109</v>
      </c>
      <c r="AD56" s="65" t="s">
        <v>110</v>
      </c>
      <c r="AE56" s="65" t="s">
        <v>190</v>
      </c>
      <c r="AF56" s="65">
        <v>12</v>
      </c>
      <c r="AG56" s="65" t="s">
        <v>111</v>
      </c>
      <c r="AH56" s="65" t="s">
        <v>112</v>
      </c>
      <c r="AI56" s="65" t="s">
        <v>118</v>
      </c>
      <c r="AJ56" s="65" t="s">
        <v>119</v>
      </c>
      <c r="AK56" s="249"/>
      <c r="AL56" s="103" t="s">
        <v>158</v>
      </c>
      <c r="AM56" s="103" t="s">
        <v>191</v>
      </c>
      <c r="AN56" s="103" t="s">
        <v>192</v>
      </c>
      <c r="AO56" s="103" t="s">
        <v>193</v>
      </c>
      <c r="AP56" s="103" t="s">
        <v>194</v>
      </c>
      <c r="AQ56" s="249"/>
      <c r="AR56" s="236"/>
      <c r="AS56" s="236"/>
      <c r="AT56" s="151"/>
      <c r="AU56" s="238"/>
      <c r="AV56"/>
      <c r="AW56"/>
      <c r="AX56"/>
      <c r="AY56"/>
      <c r="AZ56"/>
      <c r="BA56"/>
      <c r="BB56"/>
    </row>
    <row r="57" spans="1:62" s="16" customFormat="1" ht="18" x14ac:dyDescent="0.2">
      <c r="A57" s="12"/>
      <c r="B57" s="125" t="s">
        <v>37</v>
      </c>
      <c r="C57" s="91">
        <v>4</v>
      </c>
      <c r="D57" s="91">
        <v>3</v>
      </c>
      <c r="E57" s="91">
        <v>4</v>
      </c>
      <c r="F57" s="91">
        <v>3</v>
      </c>
      <c r="G57" s="91">
        <v>4</v>
      </c>
      <c r="H57" s="91">
        <v>2</v>
      </c>
      <c r="I57" s="91">
        <v>2</v>
      </c>
      <c r="J57" s="91">
        <v>2</v>
      </c>
      <c r="K57" s="91">
        <v>2</v>
      </c>
      <c r="L57" s="91">
        <v>4</v>
      </c>
      <c r="M57" s="91">
        <v>3</v>
      </c>
      <c r="N57" s="91">
        <v>3</v>
      </c>
      <c r="O57" s="178">
        <v>4</v>
      </c>
      <c r="P57" s="91">
        <f>SUM(C57:O57)</f>
        <v>40</v>
      </c>
      <c r="Q57" s="189"/>
      <c r="R57" s="91">
        <v>2</v>
      </c>
      <c r="S57" s="91">
        <v>2</v>
      </c>
      <c r="T57" s="91">
        <v>2</v>
      </c>
      <c r="U57" s="91">
        <v>2</v>
      </c>
      <c r="V57" s="91">
        <v>2</v>
      </c>
      <c r="W57" s="91">
        <v>2</v>
      </c>
      <c r="X57" s="91">
        <v>2</v>
      </c>
      <c r="Y57" s="91">
        <v>2</v>
      </c>
      <c r="Z57" s="178">
        <v>2</v>
      </c>
      <c r="AA57" s="178">
        <v>4</v>
      </c>
      <c r="AB57" s="91">
        <f>SUM(R57:AA57)</f>
        <v>22</v>
      </c>
      <c r="AC57" s="91">
        <v>3</v>
      </c>
      <c r="AD57" s="91">
        <v>4</v>
      </c>
      <c r="AE57" s="91">
        <v>3</v>
      </c>
      <c r="AF57" s="91">
        <v>2</v>
      </c>
      <c r="AG57" s="91">
        <v>3</v>
      </c>
      <c r="AH57" s="91">
        <v>2</v>
      </c>
      <c r="AI57" s="91">
        <v>3</v>
      </c>
      <c r="AJ57" s="91">
        <v>3</v>
      </c>
      <c r="AK57" s="91">
        <f>SUM(AC57:AJ57)</f>
        <v>23</v>
      </c>
      <c r="AL57" s="91">
        <v>2</v>
      </c>
      <c r="AM57" s="91">
        <v>4</v>
      </c>
      <c r="AN57" s="91">
        <v>2</v>
      </c>
      <c r="AO57" s="91">
        <v>5</v>
      </c>
      <c r="AP57" s="91">
        <v>2</v>
      </c>
      <c r="AQ57" s="91">
        <f>SUM(AL57:AP57)</f>
        <v>15</v>
      </c>
      <c r="AR57" s="91">
        <f>P57</f>
        <v>40</v>
      </c>
      <c r="AS57" s="91">
        <v>60</v>
      </c>
      <c r="AT57" s="147"/>
      <c r="AU57" s="126">
        <f>SUM(AR57:AS57)</f>
        <v>100</v>
      </c>
      <c r="AV57"/>
      <c r="AW57"/>
      <c r="AX57"/>
      <c r="AY57"/>
      <c r="AZ57"/>
      <c r="BA57"/>
      <c r="BB57"/>
    </row>
    <row r="58" spans="1:62" s="27" customFormat="1" x14ac:dyDescent="0.2">
      <c r="A58" s="24"/>
      <c r="B58" s="122" t="s">
        <v>38</v>
      </c>
      <c r="C58" s="88">
        <f>IF('נוסח ב'!C89&gt;0,SUMIF(C9:C53,"&gt;=0")/'נוסח ב'!C89,0)</f>
        <v>0</v>
      </c>
      <c r="D58" s="88">
        <f>IF('נוסח ב'!D89&gt;0,SUMIF(D9:D53,"&gt;=0")/'נוסח ב'!D89,0)</f>
        <v>0</v>
      </c>
      <c r="E58" s="88">
        <f>IF('נוסח ב'!E89&gt;0,SUMIF(E9:E53,"&gt;=0")/'נוסח ב'!E89,0)</f>
        <v>0</v>
      </c>
      <c r="F58" s="88">
        <f>IF('נוסח ב'!F89&gt;0,SUMIF(F9:F53,"&gt;=0")/'נוסח ב'!F89,0)</f>
        <v>0</v>
      </c>
      <c r="G58" s="88">
        <f>IF('נוסח ב'!G89&gt;0,SUMIF(G9:G53,"&gt;=0")/'נוסח ב'!G89,0)</f>
        <v>0</v>
      </c>
      <c r="H58" s="88">
        <f>IF('נוסח ב'!H89&gt;0,SUMIF(H9:H53,"&gt;=0")/'נוסח ב'!H89,0)</f>
        <v>0</v>
      </c>
      <c r="I58" s="88">
        <f>IF('נוסח ב'!I89&gt;0,SUMIF(I9:I53,"&gt;=0")/'נוסח ב'!I89,0)</f>
        <v>0</v>
      </c>
      <c r="J58" s="88">
        <f>IF('נוסח ב'!J89&gt;0,SUMIF(J9:J53,"&gt;=0")/'נוסח ב'!J89,0)</f>
        <v>0</v>
      </c>
      <c r="K58" s="88">
        <f>IF('נוסח ב'!K89&gt;0,SUMIF(K9:K53,"&gt;=0")/'נוסח ב'!K89,0)</f>
        <v>0</v>
      </c>
      <c r="L58" s="88">
        <f>IF('נוסח ב'!L89&gt;0,SUMIF(L9:L53,"&gt;=0")/'נוסח ב'!L89,0)</f>
        <v>0</v>
      </c>
      <c r="M58" s="88">
        <f>IF('נוסח ב'!M89&gt;0,SUMIF(M9:M53,"&gt;=0")/'נוסח ב'!M89,0)</f>
        <v>0</v>
      </c>
      <c r="N58" s="88">
        <f>IF('נוסח ב'!N89&gt;0,SUMIF(N9:N53,"&gt;=0")/'נוסח ב'!N89,0)</f>
        <v>0</v>
      </c>
      <c r="O58" s="88">
        <f>IF('נוסח ב'!O89&gt;0,SUMIF(O9:O53,"&gt;=0")/'נוסח ב'!O89,0)</f>
        <v>0</v>
      </c>
      <c r="P58" s="119">
        <f>SUM(P9:P53)/'נוסח ב'!C89</f>
        <v>0</v>
      </c>
      <c r="Q58" s="186"/>
      <c r="R58" s="88">
        <f>IF('נוסח ב'!R89&gt;0,SUMIF(R9:R53,"&gt;=0")/'נוסח ב'!R89,0)</f>
        <v>0</v>
      </c>
      <c r="S58" s="88">
        <f>IF('נוסח ב'!S89&gt;0,SUMIF(S9:S53,"&gt;=0")/'נוסח ב'!S89,0)</f>
        <v>0</v>
      </c>
      <c r="T58" s="88">
        <f>IF('נוסח ב'!T89&gt;0,SUMIF(T9:T53,"&gt;=0")/'נוסח ב'!T89,0)</f>
        <v>0</v>
      </c>
      <c r="U58" s="88">
        <f>IF('נוסח ב'!U89&gt;0,SUMIF(U9:U53,"&gt;=0")/'נוסח ב'!U89,0)</f>
        <v>0</v>
      </c>
      <c r="V58" s="88">
        <f>IF('נוסח ב'!V89&gt;0,SUMIF(V9:V53,"&gt;=0")/'נוסח ב'!V89,0)</f>
        <v>0</v>
      </c>
      <c r="W58" s="88">
        <f>IF('נוסח ב'!W89&gt;0,SUMIF(W9:W53,"&gt;=0")/'נוסח ב'!W89,0)</f>
        <v>0</v>
      </c>
      <c r="X58" s="88">
        <f>IF('נוסח ב'!X89&gt;0,SUMIF(X9:X53,"&gt;=0")/'נוסח ב'!X89,0)</f>
        <v>0</v>
      </c>
      <c r="Y58" s="88">
        <f>IF('נוסח ב'!Y89&gt;0,SUMIF(Y9:Y53,"&gt;=0")/'נוסח ב'!Y89,0)</f>
        <v>0</v>
      </c>
      <c r="Z58" s="88">
        <f>IF('נוסח ב'!Z89&gt;0,SUMIF(Z9:Z53,"&gt;=0")/'נוסח ב'!Z89,0)</f>
        <v>0</v>
      </c>
      <c r="AA58" s="88">
        <f>IF('נוסח ב'!AA89&gt;0,SUMIF(AA9:AA53,"&gt;=0")/'נוסח ב'!AA89,0)</f>
        <v>0</v>
      </c>
      <c r="AB58" s="150">
        <f>SUM(AB9:AB53)/'נוסח ב'!C89</f>
        <v>0</v>
      </c>
      <c r="AC58" s="88">
        <f>IF('נוסח ב'!AC89&gt;0,SUMIF(AC9:AC53,"&gt;=0")/'נוסח ב'!AC89,0)</f>
        <v>0</v>
      </c>
      <c r="AD58" s="88">
        <f>IF('נוסח ב'!AD89&gt;0,SUMIF(AD9:AD53,"&gt;=0")/'נוסח ב'!AD89,0)</f>
        <v>0</v>
      </c>
      <c r="AE58" s="88">
        <f>IF('נוסח ב'!AE89&gt;0,SUMIF(AE9:AE53,"&gt;=0")/'נוסח ב'!AE89,0)</f>
        <v>0</v>
      </c>
      <c r="AF58" s="88">
        <f>IF('נוסח ב'!AF89&gt;0,SUMIF(AF9:AF53,"&gt;=0")/'נוסח ב'!AF89,0)</f>
        <v>0</v>
      </c>
      <c r="AG58" s="88">
        <f>IF('נוסח ב'!AG89&gt;0,SUMIF(AG9:AG53,"&gt;=0")/'נוסח ב'!AG89,0)</f>
        <v>0</v>
      </c>
      <c r="AH58" s="88">
        <f>IF('נוסח ב'!AH89&gt;0,SUMIF(AH9:AH53,"&gt;=0")/'נוסח ב'!AH89,0)</f>
        <v>0</v>
      </c>
      <c r="AI58" s="88">
        <f>IF('נוסח ב'!AI89&gt;0,SUMIF(AI9:AI53,"&gt;=0")/'נוסח ב'!AI89,0)</f>
        <v>0</v>
      </c>
      <c r="AJ58" s="88">
        <f>IF('נוסח ב'!AJ89&gt;0,SUMIF(AJ9:AJ53,"&gt;=0")/'נוסח ב'!AJ89,0)</f>
        <v>0</v>
      </c>
      <c r="AK58" s="150">
        <f>SUM(AK9:AK53)/'נוסח ב'!C89</f>
        <v>0</v>
      </c>
      <c r="AL58" s="88">
        <f>IF('נוסח ב'!AL89&gt;0,SUMIF(AL9:AL53,"&gt;=0")/'נוסח ב'!AL89,0)</f>
        <v>0</v>
      </c>
      <c r="AM58" s="88">
        <f>IF('נוסח ב'!AM89&gt;0,SUMIF(AM9:AM53,"&gt;=0")/'נוסח ב'!AM89,0)</f>
        <v>0</v>
      </c>
      <c r="AN58" s="88">
        <f>IF('נוסח ב'!AN89&gt;0,SUMIF(AN9:AN53,"&gt;=0")/'נוסח ב'!AN89,0)</f>
        <v>0</v>
      </c>
      <c r="AO58" s="88">
        <f>IF('נוסח ב'!AO89&gt;0,SUMIF(AO9:AO53,"&gt;=0")/'נוסח ב'!AO89,0)</f>
        <v>0</v>
      </c>
      <c r="AP58" s="88">
        <f>IF('נוסח ב'!AP89&gt;0,SUMIF(AP9:AP53,"&gt;=0")/'נוסח ב'!AP89,0)</f>
        <v>0</v>
      </c>
      <c r="AQ58" s="119">
        <f>SUM(AQ9:AQ53)/'נוסח ב'!C89</f>
        <v>0</v>
      </c>
      <c r="AR58" s="133">
        <f>SUM(AR9:AR53)/'נוסח ב'!C89</f>
        <v>0</v>
      </c>
      <c r="AS58" s="133">
        <f>SUM(AS9:AS53)/'נוסח ב'!C89</f>
        <v>0</v>
      </c>
      <c r="AT58" s="147">
        <f>SUM(AT9:AT53)/'נוסח ב'!C89</f>
        <v>0</v>
      </c>
      <c r="AU58" s="126">
        <f>SUM(AB58+AK58+AQ58+P58)-AT58</f>
        <v>0</v>
      </c>
      <c r="AV58"/>
      <c r="AW58"/>
      <c r="AX58"/>
      <c r="AY58"/>
      <c r="AZ58"/>
      <c r="BA58"/>
      <c r="BB58"/>
    </row>
    <row r="59" spans="1:62" s="123" customFormat="1" ht="28.5" customHeight="1" x14ac:dyDescent="0.2">
      <c r="A59" s="121"/>
      <c r="B59" s="122" t="s">
        <v>39</v>
      </c>
      <c r="C59" s="31">
        <f t="shared" ref="C59:O59" si="7">C58/(C57)</f>
        <v>0</v>
      </c>
      <c r="D59" s="31">
        <f t="shared" si="7"/>
        <v>0</v>
      </c>
      <c r="E59" s="31">
        <f t="shared" si="7"/>
        <v>0</v>
      </c>
      <c r="F59" s="31">
        <f t="shared" si="7"/>
        <v>0</v>
      </c>
      <c r="G59" s="31">
        <f t="shared" si="7"/>
        <v>0</v>
      </c>
      <c r="H59" s="31">
        <f t="shared" si="7"/>
        <v>0</v>
      </c>
      <c r="I59" s="31">
        <f t="shared" si="7"/>
        <v>0</v>
      </c>
      <c r="J59" s="31">
        <f t="shared" si="7"/>
        <v>0</v>
      </c>
      <c r="K59" s="31">
        <f t="shared" si="7"/>
        <v>0</v>
      </c>
      <c r="L59" s="31">
        <f t="shared" si="7"/>
        <v>0</v>
      </c>
      <c r="M59" s="31">
        <f t="shared" si="7"/>
        <v>0</v>
      </c>
      <c r="N59" s="31">
        <f t="shared" si="7"/>
        <v>0</v>
      </c>
      <c r="O59" s="31">
        <f t="shared" si="7"/>
        <v>0</v>
      </c>
      <c r="P59" s="155">
        <f>P58/P57</f>
        <v>0</v>
      </c>
      <c r="Q59" s="190"/>
      <c r="R59" s="31">
        <f t="shared" ref="R59:AP59" si="8">R58/(R57)</f>
        <v>0</v>
      </c>
      <c r="S59" s="31">
        <f t="shared" si="8"/>
        <v>0</v>
      </c>
      <c r="T59" s="31">
        <f t="shared" si="8"/>
        <v>0</v>
      </c>
      <c r="U59" s="31">
        <f t="shared" si="8"/>
        <v>0</v>
      </c>
      <c r="V59" s="31">
        <f t="shared" si="8"/>
        <v>0</v>
      </c>
      <c r="W59" s="31">
        <f t="shared" si="8"/>
        <v>0</v>
      </c>
      <c r="X59" s="31">
        <f t="shared" si="8"/>
        <v>0</v>
      </c>
      <c r="Y59" s="31">
        <f t="shared" si="8"/>
        <v>0</v>
      </c>
      <c r="Z59" s="31">
        <f t="shared" si="8"/>
        <v>0</v>
      </c>
      <c r="AA59" s="31">
        <f t="shared" si="8"/>
        <v>0</v>
      </c>
      <c r="AB59" s="154">
        <f>AB58/AB57</f>
        <v>0</v>
      </c>
      <c r="AC59" s="31">
        <f t="shared" si="8"/>
        <v>0</v>
      </c>
      <c r="AD59" s="31">
        <f t="shared" si="8"/>
        <v>0</v>
      </c>
      <c r="AE59" s="31">
        <f t="shared" si="8"/>
        <v>0</v>
      </c>
      <c r="AF59" s="31">
        <f t="shared" si="8"/>
        <v>0</v>
      </c>
      <c r="AG59" s="31">
        <f t="shared" si="8"/>
        <v>0</v>
      </c>
      <c r="AH59" s="31">
        <f t="shared" si="8"/>
        <v>0</v>
      </c>
      <c r="AI59" s="31">
        <f t="shared" si="8"/>
        <v>0</v>
      </c>
      <c r="AJ59" s="31">
        <f t="shared" si="8"/>
        <v>0</v>
      </c>
      <c r="AK59" s="155">
        <f>AK58/AK57</f>
        <v>0</v>
      </c>
      <c r="AL59" s="31">
        <f t="shared" si="8"/>
        <v>0</v>
      </c>
      <c r="AM59" s="31">
        <f t="shared" si="8"/>
        <v>0</v>
      </c>
      <c r="AN59" s="31">
        <f t="shared" si="8"/>
        <v>0</v>
      </c>
      <c r="AO59" s="31">
        <f t="shared" si="8"/>
        <v>0</v>
      </c>
      <c r="AP59" s="31">
        <f t="shared" si="8"/>
        <v>0</v>
      </c>
      <c r="AQ59" s="155">
        <f>AQ58/AQ57</f>
        <v>0</v>
      </c>
      <c r="AR59" s="134">
        <f>AR58/AR57</f>
        <v>0</v>
      </c>
      <c r="AS59" s="134">
        <f>AS58/AS57</f>
        <v>0</v>
      </c>
      <c r="AT59" s="148"/>
      <c r="AU59" s="156">
        <f>AU58/AU57</f>
        <v>0</v>
      </c>
      <c r="AV59" s="124"/>
      <c r="AW59" s="124"/>
      <c r="AX59" s="124"/>
      <c r="AY59" s="124"/>
      <c r="AZ59" s="124"/>
      <c r="BA59" s="124"/>
      <c r="BB59" s="124"/>
    </row>
    <row r="60" spans="1:62" s="27" customFormat="1" x14ac:dyDescent="0.2">
      <c r="A60" s="24"/>
      <c r="B60" s="122" t="s">
        <v>40</v>
      </c>
      <c r="C60" s="31">
        <f>COUNTIF(C9:C53,"=4")/('נוסח ב'!C89)</f>
        <v>0</v>
      </c>
      <c r="D60" s="31">
        <f>COUNTIF(D9:D53,"=3")/('נוסח ב'!D89)</f>
        <v>0</v>
      </c>
      <c r="E60" s="31">
        <f>COUNTIF(E9:E53,"=4")/('נוסח ב'!E89)</f>
        <v>0</v>
      </c>
      <c r="F60" s="31">
        <f>COUNTIF(F9:F53,"=3")/('נוסח ב'!F89)</f>
        <v>0</v>
      </c>
      <c r="G60" s="31">
        <f>COUNTIF(G9:G53,"=4")/('נוסח ב'!G89)</f>
        <v>0</v>
      </c>
      <c r="H60" s="31">
        <f>COUNTIF(H9:H53,"=2")/('נוסח ב'!H89)</f>
        <v>0</v>
      </c>
      <c r="I60" s="31">
        <f>COUNTIF(I9:I53,"=2")/('נוסח ב'!I89)</f>
        <v>0</v>
      </c>
      <c r="J60" s="31">
        <f>COUNTIF(J9:J53,"=2")/('נוסח ב'!J89)</f>
        <v>0</v>
      </c>
      <c r="K60" s="31">
        <f>COUNTIF(K9:K53,"=2")/('נוסח ב'!K89)</f>
        <v>0</v>
      </c>
      <c r="L60" s="31">
        <f>COUNTIF(L9:L53,"=4")/('נוסח ב'!L89)</f>
        <v>0</v>
      </c>
      <c r="M60" s="31">
        <f>COUNTIF(M9:M53,"=3")/('נוסח ב'!M89)</f>
        <v>0</v>
      </c>
      <c r="N60" s="31">
        <f>COUNTIF(N9:N53,"=3")/('נוסח ב'!N89)</f>
        <v>0</v>
      </c>
      <c r="O60" s="31">
        <f>COUNTIF(O9:O53,"=4")/('נוסח ב'!O89)</f>
        <v>0</v>
      </c>
      <c r="P60" s="155">
        <f>SUM(C60:N60)/12</f>
        <v>0</v>
      </c>
      <c r="Q60" s="190"/>
      <c r="R60" s="31">
        <f>COUNTIF(R9:R53,"=2")/('נוסח ב'!R89)</f>
        <v>0</v>
      </c>
      <c r="S60" s="31">
        <f>COUNTIF(S9:S53,"=2")/('נוסח ב'!S89)</f>
        <v>0</v>
      </c>
      <c r="T60" s="31">
        <f>COUNTIF(T9:T53,"=2")/('נוסח ב'!T89)</f>
        <v>0</v>
      </c>
      <c r="U60" s="31">
        <f>COUNTIF(U9:U53,"=2")/('נוסח ב'!U89)</f>
        <v>0</v>
      </c>
      <c r="V60" s="31">
        <f>COUNTIF(V9:V53,"=2")/('נוסח ב'!V89)</f>
        <v>0</v>
      </c>
      <c r="W60" s="31">
        <f>COUNTIF(W9:W53,"=2")/('נוסח ב'!W89)</f>
        <v>0</v>
      </c>
      <c r="X60" s="31">
        <f>COUNTIF(X9:X53,"=2")/('נוסח ב'!X89)</f>
        <v>0</v>
      </c>
      <c r="Y60" s="31">
        <f>COUNTIF(Y9:Y53,"=2")/('נוסח ב'!Y89)</f>
        <v>0</v>
      </c>
      <c r="Z60" s="31">
        <f>COUNTIF(Z9:Z53,"=2")/('נוסח ב'!Z89)</f>
        <v>0</v>
      </c>
      <c r="AA60" s="31">
        <f>COUNTIF(AA9:AA53,"=4")/('נוסח ב'!AA89)</f>
        <v>0</v>
      </c>
      <c r="AB60" s="155">
        <f>SUM(R60:Y60)/8</f>
        <v>0</v>
      </c>
      <c r="AC60" s="31">
        <f>COUNTIF(AC9:AC53,"=3")/('נוסח ב'!AC89)</f>
        <v>0</v>
      </c>
      <c r="AD60" s="31">
        <f>COUNTIF(AD9:AD53,"=4")/('נוסח ב'!AD89)</f>
        <v>0</v>
      </c>
      <c r="AE60" s="31">
        <f>COUNTIF(AE9:AE53,"=3")/('נוסח ב'!AE89)</f>
        <v>0</v>
      </c>
      <c r="AF60" s="31">
        <f>COUNTIF(AF9:AF53,"=2")/('נוסח ב'!AF89)</f>
        <v>0</v>
      </c>
      <c r="AG60" s="31">
        <f>COUNTIF(AG9:AG53,"=3")/('נוסח ב'!AG89)</f>
        <v>0</v>
      </c>
      <c r="AH60" s="31">
        <f>COUNTIF(AH9:AH53,"=2")/('נוסח ב'!AH89)</f>
        <v>0</v>
      </c>
      <c r="AI60" s="31">
        <f>COUNTIF(AI9:AI53,"=3")/('נוסח ב'!AI89)</f>
        <v>0</v>
      </c>
      <c r="AJ60" s="31">
        <f>COUNTIF(AJ9:AJ53,"=3")/('נוסח ב'!AJ89)</f>
        <v>0</v>
      </c>
      <c r="AK60" s="155">
        <f>SUM(AC60:AJ60)/8</f>
        <v>0</v>
      </c>
      <c r="AL60" s="31">
        <f>COUNTIF(AL9:AL53,"=2")/('נוסח ב'!AL89)</f>
        <v>0</v>
      </c>
      <c r="AM60" s="31">
        <f>COUNTIF(AM9:AM53,"=4")/('נוסח ב'!AM89)</f>
        <v>0</v>
      </c>
      <c r="AN60" s="31">
        <f>COUNTIF(AN9:AN53,"=2")/('נוסח ב'!AN89)</f>
        <v>0</v>
      </c>
      <c r="AO60" s="31">
        <f>COUNTIF(AO9:AO53,"=5")/('נוסח ב'!AO89)</f>
        <v>0</v>
      </c>
      <c r="AP60" s="31">
        <f>COUNTIF(AP9:AP53,"=2")/('נוסח ב'!AP89)</f>
        <v>0</v>
      </c>
      <c r="AQ60" s="155">
        <f>SUM(AL60:AP60)/5</f>
        <v>0</v>
      </c>
      <c r="AR60" s="135">
        <f>SUM(C60:O60)/13</f>
        <v>0</v>
      </c>
      <c r="AS60" s="132">
        <f>SUM(R60:AA60,AC60:AJ60,AL60:AP60)/23</f>
        <v>0</v>
      </c>
      <c r="AT60" s="148"/>
      <c r="AU60" s="156">
        <f>SUM(AB60+AK60+AQ60+P60)/4</f>
        <v>0</v>
      </c>
      <c r="AV60"/>
      <c r="AW60"/>
      <c r="AX60"/>
      <c r="AY60"/>
      <c r="AZ60"/>
      <c r="BA60"/>
      <c r="BB60"/>
    </row>
    <row r="61" spans="1:62" s="27" customFormat="1" x14ac:dyDescent="0.2">
      <c r="A61" s="24"/>
      <c r="B61" s="25"/>
      <c r="C61" s="25"/>
      <c r="D61" s="17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F61" s="26"/>
      <c r="AG61" s="22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130"/>
      <c r="BC61" s="57"/>
      <c r="BD61"/>
      <c r="BE61"/>
      <c r="BF61"/>
      <c r="BG61"/>
      <c r="BH61"/>
      <c r="BI61"/>
      <c r="BJ61"/>
    </row>
    <row r="62" spans="1:62" s="27" customFormat="1" x14ac:dyDescent="0.2">
      <c r="A62" s="24"/>
      <c r="B62" s="25"/>
      <c r="C62" s="25"/>
      <c r="D62" s="17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AG62" s="22"/>
      <c r="BB62" s="130"/>
      <c r="BC62" s="57"/>
      <c r="BD62"/>
      <c r="BE62"/>
      <c r="BF62"/>
      <c r="BG62"/>
      <c r="BH62"/>
      <c r="BI62"/>
      <c r="BJ62"/>
    </row>
    <row r="63" spans="1:62" s="27" customFormat="1" x14ac:dyDescent="0.2">
      <c r="A63" s="24"/>
      <c r="B63" s="25"/>
      <c r="C63" s="25"/>
      <c r="D63" s="17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AG63" s="22"/>
      <c r="BB63" s="130"/>
      <c r="BC63" s="57"/>
      <c r="BD63"/>
      <c r="BE63"/>
      <c r="BF63"/>
      <c r="BG63"/>
      <c r="BH63"/>
      <c r="BI63"/>
      <c r="BJ63"/>
    </row>
    <row r="64" spans="1:62" s="27" customFormat="1" x14ac:dyDescent="0.2">
      <c r="A64" s="24"/>
      <c r="B64" s="25"/>
      <c r="C64" s="25"/>
      <c r="D64" s="17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AG64" s="22"/>
      <c r="BB64" s="130"/>
      <c r="BC64" s="57"/>
      <c r="BD64"/>
      <c r="BE64"/>
      <c r="BF64"/>
      <c r="BG64"/>
      <c r="BH64"/>
      <c r="BI64"/>
      <c r="BJ64"/>
    </row>
    <row r="65" spans="1:62" s="27" customFormat="1" x14ac:dyDescent="0.2">
      <c r="A65" s="24"/>
      <c r="B65" s="25"/>
      <c r="C65" s="25"/>
      <c r="D65" s="17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AG65" s="22"/>
      <c r="BB65" s="130"/>
      <c r="BC65" s="57"/>
      <c r="BD65"/>
      <c r="BE65"/>
      <c r="BF65"/>
      <c r="BG65"/>
      <c r="BH65"/>
      <c r="BI65"/>
      <c r="BJ65"/>
    </row>
    <row r="66" spans="1:62" s="27" customFormat="1" x14ac:dyDescent="0.2">
      <c r="A66" s="24"/>
      <c r="B66" s="21"/>
      <c r="C66" s="21"/>
      <c r="D66" s="23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3"/>
      <c r="AA66" s="23"/>
      <c r="AB66" s="23"/>
      <c r="AC66" s="23"/>
      <c r="AD66" s="23"/>
      <c r="AE66" s="23"/>
      <c r="AF66" s="23"/>
      <c r="AG66" s="22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130"/>
      <c r="BC66" s="95"/>
      <c r="BD66" s="95"/>
      <c r="BE66" s="95"/>
      <c r="BF66" s="95"/>
    </row>
    <row r="67" spans="1:62" s="27" customFormat="1" x14ac:dyDescent="0.2">
      <c r="A67" s="221"/>
      <c r="B67" s="21"/>
      <c r="C67" s="21"/>
      <c r="D67" s="23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AG67" s="22"/>
      <c r="BB67" s="130"/>
      <c r="BC67" s="95"/>
      <c r="BD67" s="95"/>
      <c r="BE67" s="95"/>
      <c r="BF67" s="95"/>
    </row>
    <row r="68" spans="1:62" s="27" customFormat="1" x14ac:dyDescent="0.2">
      <c r="A68" s="221"/>
      <c r="B68" s="21"/>
      <c r="C68" s="21"/>
      <c r="D68" s="23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AG68" s="22"/>
      <c r="BB68" s="130"/>
      <c r="BC68" s="95"/>
      <c r="BD68" s="95"/>
      <c r="BE68" s="95"/>
      <c r="BF68" s="95"/>
    </row>
    <row r="69" spans="1:62" s="27" customFormat="1" x14ac:dyDescent="0.2">
      <c r="A69" s="221"/>
      <c r="B69" s="21"/>
      <c r="C69" s="21"/>
      <c r="D69" s="23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AE69" s="23"/>
      <c r="AG69" s="22"/>
      <c r="BB69" s="130"/>
      <c r="BC69" s="95"/>
      <c r="BD69" s="95"/>
      <c r="BE69" s="95"/>
      <c r="BF69" s="95"/>
    </row>
    <row r="70" spans="1:62" s="27" customFormat="1" x14ac:dyDescent="0.2">
      <c r="A70" s="221"/>
      <c r="B70" s="21"/>
      <c r="C70" s="21"/>
      <c r="D70" s="23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3"/>
      <c r="AA70" s="23"/>
      <c r="AB70" s="23"/>
      <c r="AC70" s="23"/>
      <c r="AE70" s="23"/>
      <c r="AG70" s="22"/>
      <c r="BB70" s="130"/>
      <c r="BC70" s="95"/>
      <c r="BD70" s="95"/>
      <c r="BE70" s="95"/>
      <c r="BF70" s="95"/>
    </row>
    <row r="71" spans="1:62" s="27" customFormat="1" x14ac:dyDescent="0.2">
      <c r="A71" s="24"/>
      <c r="B71" s="21"/>
      <c r="C71" s="21"/>
      <c r="D71" s="23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3"/>
      <c r="AA71" s="23"/>
      <c r="AB71" s="23"/>
      <c r="AC71" s="23"/>
      <c r="AD71" s="23"/>
      <c r="AE71" s="23"/>
      <c r="AF71" s="23"/>
      <c r="AG71" s="22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130"/>
      <c r="BC71" s="95"/>
      <c r="BD71" s="95"/>
      <c r="BE71" s="95"/>
      <c r="BF71" s="95"/>
    </row>
    <row r="72" spans="1:62" s="27" customFormat="1" x14ac:dyDescent="0.2">
      <c r="A72" s="24"/>
      <c r="B72" s="21"/>
      <c r="C72" s="21"/>
      <c r="D72" s="23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3"/>
      <c r="AA72" s="23"/>
      <c r="AB72" s="23"/>
      <c r="AC72" s="23"/>
      <c r="AD72" s="23"/>
      <c r="AE72" s="23"/>
      <c r="AF72" s="23"/>
      <c r="AG72" s="22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130"/>
      <c r="BC72" s="95"/>
      <c r="BD72" s="95"/>
      <c r="BE72" s="95"/>
      <c r="BF72" s="95"/>
    </row>
    <row r="73" spans="1:62" s="27" customFormat="1" x14ac:dyDescent="0.2">
      <c r="A73" s="24"/>
      <c r="B73" s="21"/>
      <c r="C73" s="21"/>
      <c r="D73" s="23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3"/>
      <c r="AA73" s="23"/>
      <c r="AB73" s="23"/>
      <c r="AC73" s="23"/>
      <c r="AD73" s="23"/>
      <c r="AE73" s="23"/>
      <c r="AF73" s="23"/>
      <c r="AG73" s="22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130"/>
      <c r="BC73" s="95"/>
      <c r="BD73" s="95"/>
      <c r="BE73" s="95"/>
      <c r="BF73" s="95"/>
    </row>
    <row r="74" spans="1:62" s="27" customFormat="1" x14ac:dyDescent="0.2">
      <c r="A74" s="24"/>
      <c r="B74" s="21"/>
      <c r="C74" s="21"/>
      <c r="D74" s="23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3"/>
      <c r="AA74" s="23"/>
      <c r="AB74" s="23"/>
      <c r="AC74" s="23"/>
      <c r="AD74" s="23"/>
      <c r="AE74" s="23"/>
      <c r="AF74" s="23"/>
      <c r="AG74" s="22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130"/>
      <c r="BC74" s="95"/>
      <c r="BD74" s="95"/>
      <c r="BE74" s="95"/>
      <c r="BF74" s="95"/>
    </row>
    <row r="75" spans="1:62" s="27" customFormat="1" x14ac:dyDescent="0.2">
      <c r="A75" s="24"/>
      <c r="B75" s="24"/>
      <c r="C75" s="24"/>
      <c r="D75" s="120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BB75" s="95"/>
      <c r="BC75" s="95"/>
      <c r="BD75" s="95"/>
      <c r="BE75" s="95"/>
      <c r="BF75" s="95"/>
    </row>
    <row r="76" spans="1:62" s="27" customFormat="1" ht="12.75" customHeight="1" x14ac:dyDescent="0.2">
      <c r="A76" s="24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8"/>
      <c r="AL76" s="218"/>
      <c r="AM76" s="218"/>
      <c r="AN76" s="218"/>
      <c r="AO76" s="218"/>
      <c r="AP76" s="218"/>
      <c r="AQ76" s="218"/>
      <c r="AR76" s="170"/>
      <c r="AS76" s="170"/>
      <c r="AT76" s="170"/>
      <c r="AU76" s="170"/>
      <c r="AV76" s="170"/>
      <c r="AW76" s="170"/>
      <c r="AX76" s="170"/>
      <c r="AY76" s="170"/>
      <c r="AZ76" s="170"/>
      <c r="BB76" s="95"/>
      <c r="BC76" s="95"/>
      <c r="BD76" s="95"/>
      <c r="BE76" s="95"/>
      <c r="BF76" s="95"/>
    </row>
  </sheetData>
  <sheetProtection password="EA5E" sheet="1" objects="1" scenarios="1"/>
  <mergeCells count="25">
    <mergeCell ref="B76:AQ76"/>
    <mergeCell ref="C5:O5"/>
    <mergeCell ref="Q5:Q6"/>
    <mergeCell ref="P55:P56"/>
    <mergeCell ref="AS55:AS56"/>
    <mergeCell ref="AR55:AR56"/>
    <mergeCell ref="AU55:AU56"/>
    <mergeCell ref="A67:A70"/>
    <mergeCell ref="AS5:AS6"/>
    <mergeCell ref="AR5:AR6"/>
    <mergeCell ref="AU5:AU6"/>
    <mergeCell ref="A6:B6"/>
    <mergeCell ref="AB55:AB56"/>
    <mergeCell ref="AC55:AJ55"/>
    <mergeCell ref="AK55:AK56"/>
    <mergeCell ref="AL55:AP55"/>
    <mergeCell ref="AQ55:AQ56"/>
    <mergeCell ref="B2:BB2"/>
    <mergeCell ref="Y3:AQ3"/>
    <mergeCell ref="A5:B5"/>
    <mergeCell ref="AB5:AB7"/>
    <mergeCell ref="AK5:AK7"/>
    <mergeCell ref="AL5:AP5"/>
    <mergeCell ref="AQ5:AQ7"/>
    <mergeCell ref="P5:P7"/>
  </mergeCells>
  <dataValidations count="1">
    <dataValidation type="list" allowBlank="1" showInputMessage="1" showErrorMessage="1" sqref="A1:A4 A7:A28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rightToLeft="1" workbookViewId="0">
      <selection activeCell="A2" sqref="A2:J2"/>
    </sheetView>
  </sheetViews>
  <sheetFormatPr defaultRowHeight="12.75" x14ac:dyDescent="0.2"/>
  <cols>
    <col min="1" max="1" width="3.7109375" bestFit="1" customWidth="1"/>
    <col min="2" max="2" width="18.5703125" customWidth="1"/>
    <col min="3" max="3" width="10.7109375" bestFit="1" customWidth="1"/>
    <col min="4" max="4" width="7" style="57" customWidth="1"/>
    <col min="5" max="5" width="16.7109375" customWidth="1"/>
    <col min="6" max="6" width="9.28515625" customWidth="1"/>
    <col min="8" max="8" width="17.28515625" customWidth="1"/>
    <col min="9" max="9" width="8.140625" bestFit="1" customWidth="1"/>
    <col min="10" max="10" width="14.140625" bestFit="1" customWidth="1"/>
    <col min="11" max="11" width="4.42578125" customWidth="1"/>
  </cols>
  <sheetData>
    <row r="1" spans="1:14" ht="18" x14ac:dyDescent="0.25">
      <c r="A1" s="206" t="s">
        <v>204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4" ht="21" thickBot="1" x14ac:dyDescent="0.35">
      <c r="A2" s="252" t="s">
        <v>103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4" ht="39.75" thickBot="1" x14ac:dyDescent="0.3">
      <c r="A3" s="32" t="s">
        <v>14</v>
      </c>
      <c r="B3" s="33" t="s">
        <v>41</v>
      </c>
      <c r="C3" s="51" t="s">
        <v>64</v>
      </c>
      <c r="D3"/>
      <c r="E3" s="34" t="s">
        <v>42</v>
      </c>
      <c r="F3" s="34" t="s">
        <v>43</v>
      </c>
      <c r="G3" s="34" t="s">
        <v>44</v>
      </c>
      <c r="H3" s="34" t="s">
        <v>45</v>
      </c>
      <c r="J3" s="253" t="s">
        <v>104</v>
      </c>
      <c r="K3" s="254"/>
      <c r="L3" s="254"/>
      <c r="M3" s="255"/>
    </row>
    <row r="4" spans="1:14" ht="13.5" thickBot="1" x14ac:dyDescent="0.25">
      <c r="A4" s="52">
        <v>1</v>
      </c>
      <c r="B4" s="36">
        <f>'נוסח ב'!B18</f>
        <v>0</v>
      </c>
      <c r="C4" s="59">
        <f>'ריכוז ב'!AU9</f>
        <v>0</v>
      </c>
      <c r="D4"/>
      <c r="E4" s="65" t="s">
        <v>88</v>
      </c>
      <c r="F4" s="37">
        <f>'ריכוז ב'!C$58</f>
        <v>0</v>
      </c>
      <c r="G4" s="112">
        <v>4</v>
      </c>
      <c r="H4" s="35" t="str">
        <f>IF(F4&gt;G4*0.85,"שאלה קלה מאוד",(IF(F4&gt;G4*0.7,"שאלה קלה",(IF(F4&gt;G4*0.55,"שאלה קשה",(IF(F4&gt;=0,"שאלה קשה מאוד "," ")))))))</f>
        <v xml:space="preserve">שאלה קשה מאוד </v>
      </c>
      <c r="J4" s="44" t="s">
        <v>46</v>
      </c>
      <c r="K4" s="39"/>
      <c r="L4" s="39"/>
      <c r="M4" s="40"/>
    </row>
    <row r="5" spans="1:14" ht="13.5" thickBot="1" x14ac:dyDescent="0.25">
      <c r="A5" s="35">
        <v>2</v>
      </c>
      <c r="B5" s="36">
        <f>'נוסח ב'!B19</f>
        <v>0</v>
      </c>
      <c r="C5" s="59">
        <f>'ריכוז ב'!AU10</f>
        <v>0</v>
      </c>
      <c r="D5"/>
      <c r="E5" s="65" t="s">
        <v>130</v>
      </c>
      <c r="F5" s="37">
        <f>'ריכוז ב'!D$58</f>
        <v>0</v>
      </c>
      <c r="G5" s="112">
        <v>3</v>
      </c>
      <c r="H5" s="35" t="str">
        <f t="shared" ref="H5:H39" si="0">IF(F5&gt;G5*0.85,"שאלה קלה מאוד",(IF(F5&gt;G5*0.7,"שאלה קלה",(IF(F5&gt;G5*0.55,"שאלה קשה",(IF(F5&gt;=0,"שאלה קשה מאוד "," ")))))))</f>
        <v xml:space="preserve">שאלה קשה מאוד </v>
      </c>
      <c r="J5" s="38" t="s">
        <v>185</v>
      </c>
      <c r="K5" s="39"/>
      <c r="L5" s="73">
        <f>C49</f>
        <v>0</v>
      </c>
      <c r="M5" s="40"/>
    </row>
    <row r="6" spans="1:14" ht="13.5" thickBot="1" x14ac:dyDescent="0.25">
      <c r="A6" s="35">
        <v>3</v>
      </c>
      <c r="B6" s="36">
        <f>'נוסח ב'!B20</f>
        <v>0</v>
      </c>
      <c r="C6" s="59">
        <f>'ריכוז ב'!AU11</f>
        <v>0</v>
      </c>
      <c r="D6"/>
      <c r="E6" s="65">
        <v>2</v>
      </c>
      <c r="F6" s="37">
        <f>'ריכוז ב'!E$58</f>
        <v>0</v>
      </c>
      <c r="G6" s="112">
        <v>4</v>
      </c>
      <c r="H6" s="35" t="str">
        <f t="shared" si="0"/>
        <v xml:space="preserve">שאלה קשה מאוד </v>
      </c>
      <c r="J6" s="38"/>
      <c r="K6" s="39"/>
      <c r="L6" s="39"/>
      <c r="M6" s="40"/>
    </row>
    <row r="7" spans="1:14" ht="13.5" thickBot="1" x14ac:dyDescent="0.25">
      <c r="A7" s="35">
        <v>4</v>
      </c>
      <c r="B7" s="36">
        <f>'נוסח ב'!B21</f>
        <v>0</v>
      </c>
      <c r="C7" s="59">
        <f>'ריכוז ב'!AU12</f>
        <v>0</v>
      </c>
      <c r="D7"/>
      <c r="E7" s="65" t="s">
        <v>89</v>
      </c>
      <c r="F7" s="37">
        <f>'ריכוז ב'!F$58</f>
        <v>0</v>
      </c>
      <c r="G7" s="112">
        <v>3</v>
      </c>
      <c r="H7" s="35" t="str">
        <f t="shared" si="0"/>
        <v xml:space="preserve">שאלה קשה מאוד </v>
      </c>
      <c r="J7" s="258" t="s">
        <v>87</v>
      </c>
      <c r="K7" s="258"/>
      <c r="L7" s="98">
        <f>L15-SUM(L8:L14)</f>
        <v>1</v>
      </c>
      <c r="M7" s="99">
        <v>0</v>
      </c>
    </row>
    <row r="8" spans="1:14" ht="13.5" thickBot="1" x14ac:dyDescent="0.25">
      <c r="A8" s="35">
        <v>5</v>
      </c>
      <c r="B8" s="36">
        <f>'נוסח ב'!B22</f>
        <v>0</v>
      </c>
      <c r="C8" s="59">
        <f>'ריכוז ב'!AU13</f>
        <v>0</v>
      </c>
      <c r="D8"/>
      <c r="E8" s="65" t="s">
        <v>90</v>
      </c>
      <c r="F8" s="37">
        <f>'ריכוז ב'!G$58</f>
        <v>0</v>
      </c>
      <c r="G8" s="112">
        <v>4</v>
      </c>
      <c r="H8" s="35" t="str">
        <f t="shared" si="0"/>
        <v xml:space="preserve">שאלה קשה מאוד </v>
      </c>
      <c r="J8" s="256" t="s">
        <v>48</v>
      </c>
      <c r="K8" s="257"/>
      <c r="L8" s="45">
        <f>COUNTIF(C4:C48,"&gt;0")-SUM(L9:L14)</f>
        <v>0</v>
      </c>
      <c r="M8" s="40" t="s">
        <v>49</v>
      </c>
    </row>
    <row r="9" spans="1:14" ht="13.5" thickBot="1" x14ac:dyDescent="0.25">
      <c r="A9" s="35">
        <v>6</v>
      </c>
      <c r="B9" s="36">
        <f>'נוסח ב'!B23</f>
        <v>0</v>
      </c>
      <c r="C9" s="59">
        <f>'ריכוז ב'!AU14</f>
        <v>0</v>
      </c>
      <c r="D9"/>
      <c r="E9" s="65" t="s">
        <v>91</v>
      </c>
      <c r="F9" s="37">
        <f>'ריכוז ב'!H$58</f>
        <v>0</v>
      </c>
      <c r="G9" s="112">
        <v>2</v>
      </c>
      <c r="H9" s="35" t="str">
        <f t="shared" si="0"/>
        <v xml:space="preserve">שאלה קשה מאוד </v>
      </c>
      <c r="J9" s="259" t="s">
        <v>50</v>
      </c>
      <c r="K9" s="260"/>
      <c r="L9" s="45">
        <f>COUNTIF(C4:C48,"&gt;44")-SUM(L10:L14)</f>
        <v>0</v>
      </c>
      <c r="M9" s="40" t="s">
        <v>51</v>
      </c>
    </row>
    <row r="10" spans="1:14" ht="13.5" thickBot="1" x14ac:dyDescent="0.25">
      <c r="A10" s="35">
        <v>7</v>
      </c>
      <c r="B10" s="36">
        <f>'נוסח ב'!B24</f>
        <v>0</v>
      </c>
      <c r="C10" s="59">
        <f>'ריכוז ב'!AU15</f>
        <v>0</v>
      </c>
      <c r="D10"/>
      <c r="E10" s="65" t="s">
        <v>92</v>
      </c>
      <c r="F10" s="37">
        <f>'ריכוז ב'!I$58</f>
        <v>0</v>
      </c>
      <c r="G10" s="112">
        <v>2</v>
      </c>
      <c r="H10" s="35" t="str">
        <f t="shared" si="0"/>
        <v xml:space="preserve">שאלה קשה מאוד </v>
      </c>
      <c r="J10" s="256" t="s">
        <v>52</v>
      </c>
      <c r="K10" s="257"/>
      <c r="L10" s="45">
        <f>COUNTIF(C4:C48,"&gt;54")-L14-L13-L12-L11</f>
        <v>0</v>
      </c>
      <c r="M10" s="40" t="s">
        <v>53</v>
      </c>
    </row>
    <row r="11" spans="1:14" ht="13.5" thickBot="1" x14ac:dyDescent="0.25">
      <c r="A11" s="35">
        <v>8</v>
      </c>
      <c r="B11" s="36">
        <f>'נוסח ב'!B25</f>
        <v>0</v>
      </c>
      <c r="C11" s="59">
        <f>'ריכוז ב'!AU16</f>
        <v>0</v>
      </c>
      <c r="D11"/>
      <c r="E11" s="65" t="s">
        <v>93</v>
      </c>
      <c r="F11" s="37">
        <f>'ריכוז ב'!J$58</f>
        <v>0</v>
      </c>
      <c r="G11" s="112">
        <v>2</v>
      </c>
      <c r="H11" s="35" t="str">
        <f t="shared" si="0"/>
        <v xml:space="preserve">שאלה קשה מאוד </v>
      </c>
      <c r="J11" s="256" t="s">
        <v>54</v>
      </c>
      <c r="K11" s="257"/>
      <c r="L11" s="45">
        <f>COUNTIF(C4:C48,"&gt;64")-L14-L13-L12</f>
        <v>0</v>
      </c>
      <c r="M11" s="40" t="s">
        <v>55</v>
      </c>
    </row>
    <row r="12" spans="1:14" ht="13.5" thickBot="1" x14ac:dyDescent="0.25">
      <c r="A12" s="35">
        <v>9</v>
      </c>
      <c r="B12" s="36">
        <f>'נוסח ב'!B26</f>
        <v>0</v>
      </c>
      <c r="C12" s="59">
        <f>'ריכוז ב'!AU17</f>
        <v>0</v>
      </c>
      <c r="D12"/>
      <c r="E12" s="65" t="s">
        <v>136</v>
      </c>
      <c r="F12" s="37">
        <f>'ריכוז ב'!K$58</f>
        <v>0</v>
      </c>
      <c r="G12" s="112">
        <v>2</v>
      </c>
      <c r="H12" s="35" t="str">
        <f t="shared" si="0"/>
        <v xml:space="preserve">שאלה קשה מאוד </v>
      </c>
      <c r="J12" s="256" t="s">
        <v>56</v>
      </c>
      <c r="K12" s="257"/>
      <c r="L12" s="45">
        <f>COUNTIF(C4:C48,"&gt;74")-L14-L13</f>
        <v>0</v>
      </c>
      <c r="M12" s="40" t="s">
        <v>57</v>
      </c>
    </row>
    <row r="13" spans="1:14" ht="13.5" thickBot="1" x14ac:dyDescent="0.25">
      <c r="A13" s="35">
        <v>10</v>
      </c>
      <c r="B13" s="36">
        <f>'נוסח ב'!B27</f>
        <v>0</v>
      </c>
      <c r="C13" s="59">
        <f>'ריכוז ב'!AU18</f>
        <v>0</v>
      </c>
      <c r="D13"/>
      <c r="E13" s="65" t="s">
        <v>186</v>
      </c>
      <c r="F13" s="37">
        <f>'ריכוז ב'!L$58</f>
        <v>0</v>
      </c>
      <c r="G13" s="112">
        <v>4</v>
      </c>
      <c r="H13" s="35" t="str">
        <f t="shared" si="0"/>
        <v xml:space="preserve">שאלה קשה מאוד </v>
      </c>
      <c r="J13" s="259" t="s">
        <v>58</v>
      </c>
      <c r="K13" s="260"/>
      <c r="L13" s="45">
        <f>COUNTIF(C4:C48,"&gt;84")-L14</f>
        <v>0</v>
      </c>
      <c r="M13" s="40" t="s">
        <v>59</v>
      </c>
    </row>
    <row r="14" spans="1:14" ht="13.5" thickBot="1" x14ac:dyDescent="0.25">
      <c r="A14" s="35">
        <v>11</v>
      </c>
      <c r="B14" s="36">
        <f>'נוסח ב'!B28</f>
        <v>0</v>
      </c>
      <c r="C14" s="59">
        <f>'ריכוז ב'!AU19</f>
        <v>0</v>
      </c>
      <c r="D14"/>
      <c r="E14" s="103" t="s">
        <v>80</v>
      </c>
      <c r="F14" s="37">
        <f>'ריכוז ב'!M$58</f>
        <v>0</v>
      </c>
      <c r="G14" s="112">
        <v>3</v>
      </c>
      <c r="H14" s="35" t="str">
        <f t="shared" si="0"/>
        <v xml:space="preserve">שאלה קשה מאוד </v>
      </c>
      <c r="J14" s="256" t="s">
        <v>60</v>
      </c>
      <c r="K14" s="257"/>
      <c r="L14" s="45">
        <f>COUNTIF(C4:C48,"&gt;94")</f>
        <v>0</v>
      </c>
      <c r="M14" s="40" t="s">
        <v>61</v>
      </c>
    </row>
    <row r="15" spans="1:14" ht="13.5" thickBot="1" x14ac:dyDescent="0.25">
      <c r="A15" s="35">
        <v>12</v>
      </c>
      <c r="B15" s="36">
        <f>'נוסח ב'!B29</f>
        <v>0</v>
      </c>
      <c r="C15" s="59">
        <f>'ריכוז ב'!AU20</f>
        <v>0</v>
      </c>
      <c r="D15"/>
      <c r="E15" s="103" t="s">
        <v>81</v>
      </c>
      <c r="F15" s="37">
        <f>'ריכוז ב'!N$58</f>
        <v>0</v>
      </c>
      <c r="G15" s="112">
        <v>3</v>
      </c>
      <c r="H15" s="35" t="str">
        <f t="shared" si="0"/>
        <v xml:space="preserve">שאלה קשה מאוד </v>
      </c>
      <c r="J15" s="261" t="s">
        <v>20</v>
      </c>
      <c r="K15" s="261"/>
      <c r="L15" s="46">
        <f>'נוסח ב'!C89</f>
        <v>1</v>
      </c>
      <c r="M15" s="40"/>
    </row>
    <row r="16" spans="1:14" ht="13.5" thickBot="1" x14ac:dyDescent="0.25">
      <c r="A16" s="35">
        <v>13</v>
      </c>
      <c r="B16" s="36">
        <f>'נוסח ב'!B30</f>
        <v>0</v>
      </c>
      <c r="C16" s="59">
        <f>'ריכוז ב'!AU21</f>
        <v>0</v>
      </c>
      <c r="D16"/>
      <c r="E16" s="65">
        <v>6</v>
      </c>
      <c r="F16" s="37">
        <f>'ריכוז ב'!O$58</f>
        <v>0</v>
      </c>
      <c r="G16" s="112">
        <v>4</v>
      </c>
      <c r="H16" s="35" t="str">
        <f t="shared" si="0"/>
        <v xml:space="preserve">שאלה קשה מאוד </v>
      </c>
      <c r="J16" s="41"/>
      <c r="K16" s="42"/>
      <c r="L16" s="42"/>
      <c r="M16" s="43"/>
    </row>
    <row r="17" spans="1:8" ht="13.5" thickBot="1" x14ac:dyDescent="0.25">
      <c r="A17" s="35">
        <v>14</v>
      </c>
      <c r="B17" s="36">
        <f>'נוסח ב'!B31</f>
        <v>0</v>
      </c>
      <c r="C17" s="59">
        <f>'ריכוז ב'!AU22</f>
        <v>0</v>
      </c>
      <c r="D17"/>
      <c r="E17" s="65" t="s">
        <v>94</v>
      </c>
      <c r="F17" s="37">
        <f>'ריכוז ב'!R$58</f>
        <v>0</v>
      </c>
      <c r="G17" s="112">
        <v>2</v>
      </c>
      <c r="H17" s="35" t="str">
        <f t="shared" si="0"/>
        <v xml:space="preserve">שאלה קשה מאוד </v>
      </c>
    </row>
    <row r="18" spans="1:8" ht="13.5" thickBot="1" x14ac:dyDescent="0.25">
      <c r="A18" s="35">
        <v>15</v>
      </c>
      <c r="B18" s="36">
        <f>'נוסח ב'!B32</f>
        <v>0</v>
      </c>
      <c r="C18" s="59">
        <f>'ריכוז ב'!AU23</f>
        <v>0</v>
      </c>
      <c r="D18"/>
      <c r="E18" s="65" t="s">
        <v>95</v>
      </c>
      <c r="F18" s="37">
        <f>'ריכוז ב'!S$58</f>
        <v>0</v>
      </c>
      <c r="G18" s="112">
        <v>2</v>
      </c>
      <c r="H18" s="35" t="str">
        <f t="shared" si="0"/>
        <v xml:space="preserve">שאלה קשה מאוד </v>
      </c>
    </row>
    <row r="19" spans="1:8" ht="13.5" thickBot="1" x14ac:dyDescent="0.25">
      <c r="A19" s="35">
        <v>16</v>
      </c>
      <c r="B19" s="36">
        <f>'נוסח ב'!B33</f>
        <v>0</v>
      </c>
      <c r="C19" s="59">
        <f>'ריכוז ב'!AU24</f>
        <v>0</v>
      </c>
      <c r="D19"/>
      <c r="E19" s="65" t="s">
        <v>187</v>
      </c>
      <c r="F19" s="37">
        <f>'ריכוז ב'!T$58</f>
        <v>0</v>
      </c>
      <c r="G19" s="112">
        <v>2</v>
      </c>
      <c r="H19" s="35" t="str">
        <f t="shared" si="0"/>
        <v xml:space="preserve">שאלה קשה מאוד </v>
      </c>
    </row>
    <row r="20" spans="1:8" ht="13.5" thickBot="1" x14ac:dyDescent="0.25">
      <c r="A20" s="35">
        <v>17</v>
      </c>
      <c r="B20" s="36">
        <f>'נוסח ב'!B34</f>
        <v>0</v>
      </c>
      <c r="C20" s="59">
        <f>'ריכוז ב'!AU25</f>
        <v>0</v>
      </c>
      <c r="D20"/>
      <c r="E20" s="65" t="s">
        <v>188</v>
      </c>
      <c r="F20" s="37">
        <f>'ריכוז ב'!U$58</f>
        <v>0</v>
      </c>
      <c r="G20" s="112">
        <v>2</v>
      </c>
      <c r="H20" s="35" t="str">
        <f t="shared" si="0"/>
        <v xml:space="preserve">שאלה קשה מאוד </v>
      </c>
    </row>
    <row r="21" spans="1:8" ht="13.5" thickBot="1" x14ac:dyDescent="0.25">
      <c r="A21" s="35">
        <v>18</v>
      </c>
      <c r="B21" s="36">
        <f>'נוסח ב'!B35</f>
        <v>0</v>
      </c>
      <c r="C21" s="59">
        <f>'ריכוז ב'!AU26</f>
        <v>0</v>
      </c>
      <c r="D21"/>
      <c r="E21" s="65" t="s">
        <v>189</v>
      </c>
      <c r="F21" s="37">
        <f>'ריכוז ב'!V$58</f>
        <v>0</v>
      </c>
      <c r="G21" s="112">
        <v>2</v>
      </c>
      <c r="H21" s="35" t="str">
        <f t="shared" si="0"/>
        <v xml:space="preserve">שאלה קשה מאוד </v>
      </c>
    </row>
    <row r="22" spans="1:8" ht="13.5" thickBot="1" x14ac:dyDescent="0.25">
      <c r="A22" s="35">
        <v>19</v>
      </c>
      <c r="B22" s="36">
        <f>'נוסח ב'!B36</f>
        <v>0</v>
      </c>
      <c r="C22" s="59">
        <f>'ריכוז ב'!AU27</f>
        <v>0</v>
      </c>
      <c r="D22"/>
      <c r="E22" s="65">
        <v>8</v>
      </c>
      <c r="F22" s="37">
        <f>'ריכוז ב'!W$58</f>
        <v>0</v>
      </c>
      <c r="G22" s="112">
        <v>2</v>
      </c>
      <c r="H22" s="35" t="str">
        <f t="shared" si="0"/>
        <v xml:space="preserve">שאלה קשה מאוד </v>
      </c>
    </row>
    <row r="23" spans="1:8" ht="13.5" thickBot="1" x14ac:dyDescent="0.25">
      <c r="A23" s="35">
        <v>20</v>
      </c>
      <c r="B23" s="36">
        <f>'נוסח ב'!B37</f>
        <v>0</v>
      </c>
      <c r="C23" s="59">
        <f>'ריכוז ב'!AU28</f>
        <v>0</v>
      </c>
      <c r="D23"/>
      <c r="E23" s="65" t="s">
        <v>105</v>
      </c>
      <c r="F23" s="37">
        <f>'ריכוז ב'!X$58</f>
        <v>0</v>
      </c>
      <c r="G23" s="112">
        <v>2</v>
      </c>
      <c r="H23" s="35" t="str">
        <f t="shared" si="0"/>
        <v xml:space="preserve">שאלה קשה מאוד </v>
      </c>
    </row>
    <row r="24" spans="1:8" ht="13.5" thickBot="1" x14ac:dyDescent="0.25">
      <c r="A24" s="35">
        <v>21</v>
      </c>
      <c r="B24" s="36">
        <f>'נוסח ב'!B38</f>
        <v>0</v>
      </c>
      <c r="C24" s="59">
        <f>'ריכוז ב'!AU29</f>
        <v>0</v>
      </c>
      <c r="D24"/>
      <c r="E24" s="65" t="s">
        <v>106</v>
      </c>
      <c r="F24" s="37">
        <f>'ריכוז ב'!Y$58</f>
        <v>0</v>
      </c>
      <c r="G24" s="112">
        <v>2</v>
      </c>
      <c r="H24" s="35" t="str">
        <f t="shared" si="0"/>
        <v xml:space="preserve">שאלה קשה מאוד </v>
      </c>
    </row>
    <row r="25" spans="1:8" ht="13.5" thickBot="1" x14ac:dyDescent="0.25">
      <c r="A25" s="35">
        <v>22</v>
      </c>
      <c r="B25" s="36">
        <f>'נוסח ב'!B39</f>
        <v>0</v>
      </c>
      <c r="C25" s="59">
        <f>'ריכוז ב'!AU30</f>
        <v>0</v>
      </c>
      <c r="D25"/>
      <c r="E25" s="65" t="s">
        <v>107</v>
      </c>
      <c r="F25" s="37">
        <f>'ריכוז ב'!Z$58</f>
        <v>0</v>
      </c>
      <c r="G25" s="112">
        <v>2</v>
      </c>
      <c r="H25" s="35" t="str">
        <f t="shared" si="0"/>
        <v xml:space="preserve">שאלה קשה מאוד </v>
      </c>
    </row>
    <row r="26" spans="1:8" ht="13.5" thickBot="1" x14ac:dyDescent="0.25">
      <c r="A26" s="35">
        <v>23</v>
      </c>
      <c r="B26" s="36">
        <f>'נוסח ב'!B40</f>
        <v>0</v>
      </c>
      <c r="C26" s="59">
        <f>'ריכוז ב'!AU31</f>
        <v>0</v>
      </c>
      <c r="D26"/>
      <c r="E26" s="65" t="s">
        <v>108</v>
      </c>
      <c r="F26" s="37">
        <f>'ריכוז ב'!AA$58</f>
        <v>0</v>
      </c>
      <c r="G26" s="112">
        <v>4</v>
      </c>
      <c r="H26" s="35" t="str">
        <f t="shared" si="0"/>
        <v xml:space="preserve">שאלה קשה מאוד </v>
      </c>
    </row>
    <row r="27" spans="1:8" ht="13.5" thickBot="1" x14ac:dyDescent="0.25">
      <c r="A27" s="35">
        <v>24</v>
      </c>
      <c r="B27" s="36">
        <f>'נוסח ב'!B41</f>
        <v>0</v>
      </c>
      <c r="C27" s="59">
        <f>'ריכוז ב'!AU32</f>
        <v>0</v>
      </c>
      <c r="D27"/>
      <c r="E27" s="65" t="s">
        <v>109</v>
      </c>
      <c r="F27" s="37">
        <f>'ריכוז ב'!AC$58</f>
        <v>0</v>
      </c>
      <c r="G27" s="112">
        <v>3</v>
      </c>
      <c r="H27" s="35" t="str">
        <f t="shared" si="0"/>
        <v xml:space="preserve">שאלה קשה מאוד </v>
      </c>
    </row>
    <row r="28" spans="1:8" ht="13.5" thickBot="1" x14ac:dyDescent="0.25">
      <c r="A28" s="35">
        <v>25</v>
      </c>
      <c r="B28" s="36">
        <f>'נוסח ב'!B42</f>
        <v>0</v>
      </c>
      <c r="C28" s="59">
        <f>'ריכוז ב'!AU33</f>
        <v>0</v>
      </c>
      <c r="D28"/>
      <c r="E28" s="65" t="s">
        <v>110</v>
      </c>
      <c r="F28" s="37">
        <f>'ריכוז ב'!AD$58</f>
        <v>0</v>
      </c>
      <c r="G28" s="112">
        <v>4</v>
      </c>
      <c r="H28" s="35" t="str">
        <f t="shared" si="0"/>
        <v xml:space="preserve">שאלה קשה מאוד </v>
      </c>
    </row>
    <row r="29" spans="1:8" ht="13.5" thickBot="1" x14ac:dyDescent="0.25">
      <c r="A29" s="35">
        <v>26</v>
      </c>
      <c r="B29" s="36">
        <f>'נוסח ב'!B43</f>
        <v>0</v>
      </c>
      <c r="C29" s="59">
        <f>'ריכוז ב'!AU34</f>
        <v>0</v>
      </c>
      <c r="D29"/>
      <c r="E29" s="65" t="s">
        <v>190</v>
      </c>
      <c r="F29" s="37">
        <f>'ריכוז ב'!AE58</f>
        <v>0</v>
      </c>
      <c r="G29" s="112">
        <v>3</v>
      </c>
      <c r="H29" s="35" t="str">
        <f t="shared" si="0"/>
        <v xml:space="preserve">שאלה קשה מאוד </v>
      </c>
    </row>
    <row r="30" spans="1:8" ht="13.5" thickBot="1" x14ac:dyDescent="0.25">
      <c r="A30" s="35">
        <v>27</v>
      </c>
      <c r="B30" s="36">
        <f>'נוסח ב'!B44</f>
        <v>0</v>
      </c>
      <c r="C30" s="59">
        <f>'ריכוז ב'!AU35</f>
        <v>0</v>
      </c>
      <c r="D30"/>
      <c r="E30" s="65">
        <v>12</v>
      </c>
      <c r="F30" s="37">
        <f>'ריכוז ב'!AF$58</f>
        <v>0</v>
      </c>
      <c r="G30" s="112">
        <v>2</v>
      </c>
      <c r="H30" s="35" t="str">
        <f t="shared" si="0"/>
        <v xml:space="preserve">שאלה קשה מאוד </v>
      </c>
    </row>
    <row r="31" spans="1:8" ht="13.5" thickBot="1" x14ac:dyDescent="0.25">
      <c r="A31" s="35">
        <v>28</v>
      </c>
      <c r="B31" s="36">
        <f>'נוסח ב'!B45</f>
        <v>0</v>
      </c>
      <c r="C31" s="59">
        <f>'ריכוז ב'!AU36</f>
        <v>0</v>
      </c>
      <c r="D31"/>
      <c r="E31" s="65" t="s">
        <v>111</v>
      </c>
      <c r="F31" s="37">
        <f>'ריכוז ב'!AG$58</f>
        <v>0</v>
      </c>
      <c r="G31" s="112">
        <v>3</v>
      </c>
      <c r="H31" s="35" t="str">
        <f t="shared" si="0"/>
        <v xml:space="preserve">שאלה קשה מאוד </v>
      </c>
    </row>
    <row r="32" spans="1:8" ht="13.5" thickBot="1" x14ac:dyDescent="0.25">
      <c r="A32" s="35">
        <v>29</v>
      </c>
      <c r="B32" s="36">
        <f>'נוסח ב'!B46</f>
        <v>0</v>
      </c>
      <c r="C32" s="59">
        <f>'ריכוז ב'!AU37</f>
        <v>0</v>
      </c>
      <c r="D32"/>
      <c r="E32" s="65" t="s">
        <v>112</v>
      </c>
      <c r="F32" s="37">
        <f>'ריכוז ב'!AH$58</f>
        <v>0</v>
      </c>
      <c r="G32" s="112">
        <v>2</v>
      </c>
      <c r="H32" s="35" t="str">
        <f t="shared" si="0"/>
        <v xml:space="preserve">שאלה קשה מאוד </v>
      </c>
    </row>
    <row r="33" spans="1:8" ht="13.5" thickBot="1" x14ac:dyDescent="0.25">
      <c r="A33" s="35">
        <v>30</v>
      </c>
      <c r="B33" s="36">
        <f>'נוסח ב'!B47</f>
        <v>0</v>
      </c>
      <c r="C33" s="59">
        <f>'ריכוז ב'!AU38</f>
        <v>0</v>
      </c>
      <c r="D33"/>
      <c r="E33" s="65" t="s">
        <v>118</v>
      </c>
      <c r="F33" s="37">
        <f>'ריכוז ב'!AI$58</f>
        <v>0</v>
      </c>
      <c r="G33" s="112">
        <v>3</v>
      </c>
      <c r="H33" s="35" t="str">
        <f t="shared" si="0"/>
        <v xml:space="preserve">שאלה קשה מאוד </v>
      </c>
    </row>
    <row r="34" spans="1:8" ht="13.5" thickBot="1" x14ac:dyDescent="0.25">
      <c r="A34" s="35">
        <v>31</v>
      </c>
      <c r="B34" s="36">
        <f>'נוסח ב'!B48</f>
        <v>0</v>
      </c>
      <c r="C34" s="59">
        <f>'ריכוז ב'!AU39</f>
        <v>0</v>
      </c>
      <c r="D34"/>
      <c r="E34" s="65" t="s">
        <v>119</v>
      </c>
      <c r="F34" s="37">
        <f>'ריכוז ב'!AJ$58</f>
        <v>0</v>
      </c>
      <c r="G34" s="112">
        <v>3</v>
      </c>
      <c r="H34" s="35" t="str">
        <f t="shared" si="0"/>
        <v xml:space="preserve">שאלה קשה מאוד </v>
      </c>
    </row>
    <row r="35" spans="1:8" ht="13.5" thickBot="1" x14ac:dyDescent="0.25">
      <c r="A35" s="35">
        <v>32</v>
      </c>
      <c r="B35" s="36">
        <f>'נוסח ב'!B49</f>
        <v>0</v>
      </c>
      <c r="C35" s="59">
        <f>'ריכוז ב'!AU40</f>
        <v>0</v>
      </c>
      <c r="D35"/>
      <c r="E35" s="103" t="s">
        <v>158</v>
      </c>
      <c r="F35" s="37">
        <f>'ריכוז ב'!AL$58</f>
        <v>0</v>
      </c>
      <c r="G35" s="112">
        <v>2</v>
      </c>
      <c r="H35" s="35" t="str">
        <f t="shared" si="0"/>
        <v xml:space="preserve">שאלה קשה מאוד </v>
      </c>
    </row>
    <row r="36" spans="1:8" ht="13.5" thickBot="1" x14ac:dyDescent="0.25">
      <c r="A36" s="35">
        <v>33</v>
      </c>
      <c r="B36" s="36">
        <f>'נוסח ב'!B50</f>
        <v>0</v>
      </c>
      <c r="C36" s="59">
        <f>'ריכוז ב'!AU41</f>
        <v>0</v>
      </c>
      <c r="D36"/>
      <c r="E36" s="103" t="s">
        <v>191</v>
      </c>
      <c r="F36" s="37">
        <f>'ריכוז ב'!AM$58</f>
        <v>0</v>
      </c>
      <c r="G36" s="112">
        <v>4</v>
      </c>
      <c r="H36" s="35" t="str">
        <f t="shared" si="0"/>
        <v xml:space="preserve">שאלה קשה מאוד </v>
      </c>
    </row>
    <row r="37" spans="1:8" ht="13.5" thickBot="1" x14ac:dyDescent="0.25">
      <c r="A37" s="35">
        <v>34</v>
      </c>
      <c r="B37" s="36">
        <f>'נוסח ב'!B51</f>
        <v>0</v>
      </c>
      <c r="C37" s="59">
        <f>'ריכוז ב'!AU42</f>
        <v>0</v>
      </c>
      <c r="D37"/>
      <c r="E37" s="103" t="s">
        <v>192</v>
      </c>
      <c r="F37" s="37">
        <f>'ריכוז ב'!AN$58</f>
        <v>0</v>
      </c>
      <c r="G37" s="112">
        <v>2</v>
      </c>
      <c r="H37" s="35" t="str">
        <f t="shared" si="0"/>
        <v xml:space="preserve">שאלה קשה מאוד </v>
      </c>
    </row>
    <row r="38" spans="1:8" ht="13.5" thickBot="1" x14ac:dyDescent="0.25">
      <c r="A38" s="35">
        <v>35</v>
      </c>
      <c r="B38" s="36">
        <f>'נוסח ב'!B52</f>
        <v>0</v>
      </c>
      <c r="C38" s="59">
        <f>'ריכוז ב'!AU43</f>
        <v>0</v>
      </c>
      <c r="D38"/>
      <c r="E38" s="103" t="s">
        <v>193</v>
      </c>
      <c r="F38" s="37">
        <f>'ריכוז ב'!AO$58</f>
        <v>0</v>
      </c>
      <c r="G38" s="112">
        <v>5</v>
      </c>
      <c r="H38" s="35" t="str">
        <f t="shared" si="0"/>
        <v xml:space="preserve">שאלה קשה מאוד </v>
      </c>
    </row>
    <row r="39" spans="1:8" ht="13.5" thickBot="1" x14ac:dyDescent="0.25">
      <c r="A39" s="35">
        <v>36</v>
      </c>
      <c r="B39" s="36">
        <f>'נוסח ב'!B53</f>
        <v>0</v>
      </c>
      <c r="C39" s="59">
        <f>'ריכוז ב'!AU44</f>
        <v>0</v>
      </c>
      <c r="D39"/>
      <c r="E39" s="103" t="s">
        <v>194</v>
      </c>
      <c r="F39" s="37">
        <f>'ריכוז ב'!AP$58</f>
        <v>0</v>
      </c>
      <c r="G39" s="112">
        <v>2</v>
      </c>
      <c r="H39" s="35" t="str">
        <f t="shared" si="0"/>
        <v xml:space="preserve">שאלה קשה מאוד </v>
      </c>
    </row>
    <row r="40" spans="1:8" ht="13.5" thickBot="1" x14ac:dyDescent="0.25">
      <c r="A40" s="35">
        <v>37</v>
      </c>
      <c r="B40" s="36">
        <f>'נוסח ב'!B54</f>
        <v>0</v>
      </c>
      <c r="C40" s="59">
        <f>'ריכוז ב'!AU45</f>
        <v>0</v>
      </c>
      <c r="D40"/>
    </row>
    <row r="41" spans="1:8" ht="13.5" thickBot="1" x14ac:dyDescent="0.25">
      <c r="A41" s="35">
        <v>38</v>
      </c>
      <c r="B41" s="36">
        <f>'נוסח ב'!B55</f>
        <v>0</v>
      </c>
      <c r="C41" s="59">
        <f>'ריכוז ב'!AU46</f>
        <v>0</v>
      </c>
      <c r="D41"/>
    </row>
    <row r="42" spans="1:8" ht="13.5" thickBot="1" x14ac:dyDescent="0.25">
      <c r="A42" s="35">
        <v>39</v>
      </c>
      <c r="B42" s="36">
        <f>'נוסח ב'!B56</f>
        <v>0</v>
      </c>
      <c r="C42" s="59">
        <f>'ריכוז ב'!AU47</f>
        <v>0</v>
      </c>
      <c r="D42"/>
    </row>
    <row r="43" spans="1:8" ht="13.5" thickBot="1" x14ac:dyDescent="0.25">
      <c r="A43" s="35">
        <v>40</v>
      </c>
      <c r="B43" s="36">
        <f>'נוסח ב'!B57</f>
        <v>0</v>
      </c>
      <c r="C43" s="59">
        <f>'ריכוז ב'!AU48</f>
        <v>0</v>
      </c>
      <c r="D43"/>
    </row>
    <row r="44" spans="1:8" ht="13.5" thickBot="1" x14ac:dyDescent="0.25">
      <c r="A44" s="35">
        <v>41</v>
      </c>
      <c r="B44" s="36">
        <f>'נוסח ב'!B58</f>
        <v>0</v>
      </c>
      <c r="C44" s="59">
        <f>'ריכוז ב'!AU49</f>
        <v>0</v>
      </c>
      <c r="D44"/>
    </row>
    <row r="45" spans="1:8" ht="13.5" thickBot="1" x14ac:dyDescent="0.25">
      <c r="A45" s="35">
        <v>42</v>
      </c>
      <c r="B45" s="36">
        <f>'נוסח ב'!B59</f>
        <v>0</v>
      </c>
      <c r="C45" s="59">
        <f>'ריכוז ב'!AU50</f>
        <v>0</v>
      </c>
      <c r="D45"/>
    </row>
    <row r="46" spans="1:8" ht="13.5" thickBot="1" x14ac:dyDescent="0.25">
      <c r="A46" s="35">
        <v>43</v>
      </c>
      <c r="B46" s="36">
        <f>'נוסח ב'!B60</f>
        <v>0</v>
      </c>
      <c r="C46" s="59">
        <f>'ריכוז ב'!AU51</f>
        <v>0</v>
      </c>
      <c r="D46"/>
    </row>
    <row r="47" spans="1:8" ht="13.5" thickBot="1" x14ac:dyDescent="0.25">
      <c r="A47" s="35">
        <v>44</v>
      </c>
      <c r="B47" s="36">
        <f>'נוסח ב'!B61</f>
        <v>0</v>
      </c>
      <c r="C47" s="59">
        <f>'ריכוז ב'!AU52</f>
        <v>0</v>
      </c>
      <c r="D47"/>
    </row>
    <row r="48" spans="1:8" ht="13.5" thickBot="1" x14ac:dyDescent="0.25">
      <c r="A48" s="47">
        <v>45</v>
      </c>
      <c r="B48" s="49">
        <f>'נוסח ב'!B62</f>
        <v>0</v>
      </c>
      <c r="C48" s="59">
        <f>'ריכוז ב'!AU53</f>
        <v>0</v>
      </c>
      <c r="D48"/>
    </row>
    <row r="49" spans="1:4" ht="18.75" thickBot="1" x14ac:dyDescent="0.3">
      <c r="A49" s="48"/>
      <c r="B49" s="50" t="s">
        <v>62</v>
      </c>
      <c r="C49" s="53">
        <f>SUM(C4:C48)/'נוסח ב'!R74</f>
        <v>0</v>
      </c>
      <c r="D49"/>
    </row>
  </sheetData>
  <sheetProtection password="EA5E" sheet="1" objects="1" scenarios="1"/>
  <mergeCells count="12">
    <mergeCell ref="J15:K15"/>
    <mergeCell ref="A1:N1"/>
    <mergeCell ref="A2:J2"/>
    <mergeCell ref="J3:M3"/>
    <mergeCell ref="J7:K7"/>
    <mergeCell ref="J8:K8"/>
    <mergeCell ref="J9:K9"/>
    <mergeCell ref="J10:K10"/>
    <mergeCell ref="J11:K11"/>
    <mergeCell ref="J12:K12"/>
    <mergeCell ref="J13:K13"/>
    <mergeCell ref="J14:K14"/>
  </mergeCells>
  <conditionalFormatting sqref="C4:C48">
    <cfRule type="cellIs" dxfId="2" priority="37" stopIfTrue="1" operator="between">
      <formula>100</formula>
      <formula>76</formula>
    </cfRule>
    <cfRule type="cellIs" dxfId="1" priority="38" stopIfTrue="1" operator="between">
      <formula>75</formula>
      <formula>56</formula>
    </cfRule>
    <cfRule type="cellIs" dxfId="0" priority="39" stopIfTrue="1" operator="between">
      <formula>55</formula>
      <formula>0</formula>
    </cfRule>
  </conditionalFormatting>
  <conditionalFormatting sqref="F38">
    <cfRule type="colorScale" priority="36">
      <colorScale>
        <cfvo type="num" val="0"/>
        <cfvo type="num" val="2.5"/>
        <cfvo type="num" val="5"/>
        <color rgb="FFF8696B"/>
        <color rgb="FFFFEB84"/>
        <color rgb="FF92D050"/>
      </colorScale>
    </cfRule>
  </conditionalFormatting>
  <conditionalFormatting sqref="F35">
    <cfRule type="colorScale" priority="3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9">
    <cfRule type="colorScale" priority="3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5">
    <cfRule type="colorScale" priority="3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6">
    <cfRule type="colorScale" priority="32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17">
    <cfRule type="colorScale" priority="3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8">
    <cfRule type="colorScale" priority="3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9">
    <cfRule type="colorScale" priority="2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0">
    <cfRule type="colorScale" priority="2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1">
    <cfRule type="colorScale" priority="2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2">
    <cfRule type="colorScale" priority="2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3">
    <cfRule type="colorScale" priority="2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4">
    <cfRule type="colorScale" priority="2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5">
    <cfRule type="colorScale" priority="2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0">
    <cfRule type="colorScale" priority="2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2">
    <cfRule type="colorScale" priority="2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7">
    <cfRule type="colorScale" priority="2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9">
    <cfRule type="colorScale" priority="1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9">
    <cfRule type="colorScale" priority="1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0">
    <cfRule type="colorScale" priority="1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1">
    <cfRule type="colorScale" priority="1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2">
    <cfRule type="colorScale" priority="1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7">
    <cfRule type="colorScale" priority="1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1">
    <cfRule type="colorScale" priority="1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3">
    <cfRule type="colorScale" priority="1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4">
    <cfRule type="colorScale" priority="1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7">
    <cfRule type="colorScale" priority="1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4">
    <cfRule type="colorScale" priority="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5">
    <cfRule type="colorScale" priority="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6">
    <cfRule type="colorScale" priority="7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28">
    <cfRule type="colorScale" priority="6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4">
    <cfRule type="colorScale" priority="5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6">
    <cfRule type="colorScale" priority="4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8">
    <cfRule type="colorScale" priority="3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13">
    <cfRule type="colorScale" priority="2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16">
    <cfRule type="colorScale" priority="1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rightToLeft="1" workbookViewId="0">
      <selection activeCell="B1" sqref="B1:P1"/>
    </sheetView>
  </sheetViews>
  <sheetFormatPr defaultRowHeight="12.75" x14ac:dyDescent="0.2"/>
  <cols>
    <col min="1" max="1" width="8" customWidth="1"/>
    <col min="2" max="2" width="8.85546875" customWidth="1"/>
    <col min="3" max="3" width="7.42578125" customWidth="1"/>
    <col min="6" max="6" width="10.7109375" customWidth="1"/>
    <col min="7" max="7" width="14.7109375" customWidth="1"/>
    <col min="8" max="8" width="3" customWidth="1"/>
    <col min="9" max="9" width="7.28515625" customWidth="1"/>
    <col min="10" max="10" width="23.42578125" customWidth="1"/>
    <col min="11" max="11" width="7.85546875" customWidth="1"/>
    <col min="12" max="12" width="4.140625" customWidth="1"/>
  </cols>
  <sheetData>
    <row r="1" spans="1:16" ht="18" x14ac:dyDescent="0.25">
      <c r="A1" s="18"/>
      <c r="B1" s="206" t="s">
        <v>198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1:16" ht="21" thickBot="1" x14ac:dyDescent="0.35">
      <c r="A2" s="252"/>
      <c r="B2" s="252"/>
      <c r="C2" s="252"/>
      <c r="D2" s="252"/>
      <c r="E2" s="252"/>
      <c r="F2" s="252"/>
      <c r="G2" s="252"/>
      <c r="H2" s="252"/>
      <c r="I2" s="252"/>
      <c r="J2" s="67"/>
      <c r="M2" s="271" t="s">
        <v>72</v>
      </c>
      <c r="N2" s="272"/>
      <c r="O2" s="272"/>
      <c r="P2" s="273"/>
    </row>
    <row r="3" spans="1:16" ht="47.25" customHeight="1" thickBot="1" x14ac:dyDescent="0.25">
      <c r="A3" s="51" t="s">
        <v>120</v>
      </c>
      <c r="B3" s="51" t="s">
        <v>121</v>
      </c>
      <c r="C3" s="34" t="s">
        <v>44</v>
      </c>
      <c r="D3" s="34" t="s">
        <v>66</v>
      </c>
      <c r="E3" s="71" t="s">
        <v>67</v>
      </c>
      <c r="F3" s="72" t="s">
        <v>38</v>
      </c>
      <c r="G3" s="51" t="s">
        <v>45</v>
      </c>
      <c r="I3" s="69"/>
      <c r="J3" s="70" t="s">
        <v>62</v>
      </c>
      <c r="K3" s="70" t="s">
        <v>46</v>
      </c>
      <c r="M3" s="74"/>
      <c r="N3" s="39"/>
      <c r="O3" s="39"/>
      <c r="P3" s="75"/>
    </row>
    <row r="4" spans="1:16" ht="13.5" thickBot="1" x14ac:dyDescent="0.25">
      <c r="A4" s="65" t="s">
        <v>88</v>
      </c>
      <c r="B4" s="65" t="s">
        <v>94</v>
      </c>
      <c r="C4" s="112">
        <v>2</v>
      </c>
      <c r="D4" s="37">
        <f>'ריכוז א'!C$58</f>
        <v>0</v>
      </c>
      <c r="E4" s="37">
        <f>'ריכוז ב'!R$58</f>
        <v>0</v>
      </c>
      <c r="F4" s="37">
        <f>(D4*$K$4+E4*$K$5)/$K$6</f>
        <v>0</v>
      </c>
      <c r="G4" s="35" t="str">
        <f>IF(F4&gt;C4*0.85,"שאלה קלה מאוד",(IF(F4&gt;C4*0.7,"שאלה קלה",(IF(F4&gt;C4*0.55,"שאלה קשה",(IF(F4&gt;0,"שאלה קשה מאוד "," ")))))))</f>
        <v xml:space="preserve"> </v>
      </c>
      <c r="I4" s="68" t="s">
        <v>68</v>
      </c>
      <c r="J4" s="92" t="e">
        <f>'פלט תוצאות א'!C49</f>
        <v>#DIV/0!</v>
      </c>
      <c r="K4" s="64">
        <f>'פלט תוצאות ב'!L15</f>
        <v>1</v>
      </c>
      <c r="M4" s="74" t="s">
        <v>47</v>
      </c>
      <c r="N4" s="39"/>
      <c r="O4" s="93" t="e">
        <f>(J4*K4+J5*K5)/K6</f>
        <v>#DIV/0!</v>
      </c>
      <c r="P4" s="75"/>
    </row>
    <row r="5" spans="1:16" ht="13.5" thickBot="1" x14ac:dyDescent="0.25">
      <c r="A5" s="65" t="s">
        <v>130</v>
      </c>
      <c r="B5" s="65" t="s">
        <v>95</v>
      </c>
      <c r="C5" s="112">
        <v>2</v>
      </c>
      <c r="D5" s="37">
        <f>'ריכוז א'!D$58</f>
        <v>0</v>
      </c>
      <c r="E5" s="37">
        <f>'ריכוז ב'!S$58</f>
        <v>0</v>
      </c>
      <c r="F5" s="37">
        <f t="shared" ref="F5:F39" si="0">(D5*$K$4+E5*$K$5)/$K$6</f>
        <v>0</v>
      </c>
      <c r="G5" s="35" t="str">
        <f t="shared" ref="G5:G39" si="1">IF(F5&gt;C5*0.85,"שאלה קלה מאוד",(IF(F5&gt;C5*0.7,"שאלה קלה",(IF(F5&gt;C5*0.55,"שאלה קשה",(IF(F5&gt;0,"שאלה קשה מאוד "," ")))))))</f>
        <v xml:space="preserve"> </v>
      </c>
      <c r="I5" s="68" t="s">
        <v>69</v>
      </c>
      <c r="J5" s="92">
        <f>'פלט תוצאות ב'!C49</f>
        <v>0</v>
      </c>
      <c r="K5" s="64">
        <f>'פלט תוצאות א'!L15</f>
        <v>0</v>
      </c>
      <c r="M5" s="76" t="s">
        <v>46</v>
      </c>
      <c r="N5" s="39"/>
      <c r="O5" s="39"/>
      <c r="P5" s="75"/>
    </row>
    <row r="6" spans="1:16" ht="13.5" thickBot="1" x14ac:dyDescent="0.25">
      <c r="A6" s="65" t="s">
        <v>131</v>
      </c>
      <c r="B6" s="65" t="s">
        <v>187</v>
      </c>
      <c r="C6" s="112">
        <v>2</v>
      </c>
      <c r="D6" s="37">
        <f>'ריכוז א'!E$58</f>
        <v>0</v>
      </c>
      <c r="E6" s="37">
        <f>'ריכוז ב'!T$58</f>
        <v>0</v>
      </c>
      <c r="F6" s="37">
        <f t="shared" si="0"/>
        <v>0</v>
      </c>
      <c r="G6" s="35" t="str">
        <f t="shared" si="1"/>
        <v xml:space="preserve"> </v>
      </c>
      <c r="I6" s="70" t="s">
        <v>70</v>
      </c>
      <c r="J6" s="92" t="e">
        <f>(J4*K4+J5*K5)/K6</f>
        <v>#DIV/0!</v>
      </c>
      <c r="K6" s="64">
        <f>SUM(K4:K5)</f>
        <v>1</v>
      </c>
      <c r="M6" s="259" t="s">
        <v>87</v>
      </c>
      <c r="N6" s="260"/>
      <c r="O6" s="45">
        <f>'פלט תוצאות א'!L7+'פלט תוצאות ב'!L7</f>
        <v>1</v>
      </c>
      <c r="P6" s="100">
        <v>0</v>
      </c>
    </row>
    <row r="7" spans="1:16" ht="13.5" thickBot="1" x14ac:dyDescent="0.25">
      <c r="A7" s="65" t="s">
        <v>132</v>
      </c>
      <c r="B7" s="65" t="s">
        <v>188</v>
      </c>
      <c r="C7" s="112">
        <v>2</v>
      </c>
      <c r="D7" s="37">
        <f>'ריכוז א'!F$58</f>
        <v>0</v>
      </c>
      <c r="E7" s="37">
        <f>'ריכוז ב'!U$58</f>
        <v>0</v>
      </c>
      <c r="F7" s="37">
        <f t="shared" si="0"/>
        <v>0</v>
      </c>
      <c r="G7" s="35" t="str">
        <f t="shared" si="1"/>
        <v xml:space="preserve"> </v>
      </c>
      <c r="M7" s="256" t="s">
        <v>48</v>
      </c>
      <c r="N7" s="257"/>
      <c r="O7" s="45">
        <f>'פלט תוצאות א'!L8+'פלט תוצאות ב'!L8</f>
        <v>0</v>
      </c>
      <c r="P7" s="75" t="s">
        <v>49</v>
      </c>
    </row>
    <row r="8" spans="1:16" ht="13.5" thickBot="1" x14ac:dyDescent="0.25">
      <c r="A8" s="65" t="s">
        <v>133</v>
      </c>
      <c r="B8" s="65" t="s">
        <v>189</v>
      </c>
      <c r="C8" s="112">
        <v>2</v>
      </c>
      <c r="D8" s="37">
        <f>'ריכוז א'!G$58</f>
        <v>0</v>
      </c>
      <c r="E8" s="37">
        <f>'ריכוז ב'!V$58</f>
        <v>0</v>
      </c>
      <c r="F8" s="37">
        <f t="shared" si="0"/>
        <v>0</v>
      </c>
      <c r="G8" s="35" t="str">
        <f t="shared" si="1"/>
        <v xml:space="preserve"> </v>
      </c>
      <c r="I8" s="274" t="s">
        <v>86</v>
      </c>
      <c r="J8" s="275"/>
      <c r="K8" s="96"/>
      <c r="M8" s="259" t="s">
        <v>50</v>
      </c>
      <c r="N8" s="260"/>
      <c r="O8" s="45">
        <f>'פלט תוצאות א'!L9+'פלט תוצאות ב'!L9</f>
        <v>0</v>
      </c>
      <c r="P8" s="75" t="s">
        <v>51</v>
      </c>
    </row>
    <row r="9" spans="1:16" ht="13.5" thickBot="1" x14ac:dyDescent="0.25">
      <c r="A9" s="65">
        <v>2</v>
      </c>
      <c r="B9" s="65">
        <v>8</v>
      </c>
      <c r="C9" s="112">
        <v>2</v>
      </c>
      <c r="D9" s="37">
        <f>'ריכוז א'!H$58</f>
        <v>0</v>
      </c>
      <c r="E9" s="37">
        <f>'ריכוז ב'!W$58</f>
        <v>0</v>
      </c>
      <c r="F9" s="37">
        <f t="shared" si="0"/>
        <v>0</v>
      </c>
      <c r="G9" s="35" t="str">
        <f t="shared" si="1"/>
        <v xml:space="preserve"> </v>
      </c>
      <c r="I9" s="267" t="s">
        <v>160</v>
      </c>
      <c r="J9" s="268"/>
      <c r="K9" s="129" t="e">
        <f>('ריכוז א'!$AQ$59*$K$4+'ריכוז ב'!$AS$59*$K$5)/$K$6</f>
        <v>#DIV/0!</v>
      </c>
      <c r="M9" s="256" t="s">
        <v>52</v>
      </c>
      <c r="N9" s="257"/>
      <c r="O9" s="45">
        <f>'פלט תוצאות א'!L10+'פלט תוצאות ב'!L10</f>
        <v>0</v>
      </c>
      <c r="P9" s="75" t="s">
        <v>53</v>
      </c>
    </row>
    <row r="10" spans="1:16" ht="13.5" thickBot="1" x14ac:dyDescent="0.25">
      <c r="A10" s="65" t="s">
        <v>89</v>
      </c>
      <c r="B10" s="65" t="s">
        <v>105</v>
      </c>
      <c r="C10" s="112">
        <v>2</v>
      </c>
      <c r="D10" s="37">
        <f>'ריכוז א'!I$58</f>
        <v>0</v>
      </c>
      <c r="E10" s="37">
        <f>'ריכוז ב'!X$58</f>
        <v>0</v>
      </c>
      <c r="F10" s="37">
        <f t="shared" si="0"/>
        <v>0</v>
      </c>
      <c r="G10" s="35" t="str">
        <f t="shared" si="1"/>
        <v xml:space="preserve"> </v>
      </c>
      <c r="I10" s="136" t="s">
        <v>122</v>
      </c>
      <c r="J10" s="102" t="s">
        <v>161</v>
      </c>
      <c r="K10" s="101" t="e">
        <f>('ריכוז א'!$M$59*$K$4+'ריכוז ב'!$AB$59*$K$5)/$K$6</f>
        <v>#DIV/0!</v>
      </c>
      <c r="M10" s="256" t="s">
        <v>54</v>
      </c>
      <c r="N10" s="257"/>
      <c r="O10" s="45">
        <f>'פלט תוצאות א'!L11+'פלט תוצאות ב'!L11</f>
        <v>0</v>
      </c>
      <c r="P10" s="75" t="s">
        <v>55</v>
      </c>
    </row>
    <row r="11" spans="1:16" ht="13.5" thickBot="1" x14ac:dyDescent="0.25">
      <c r="A11" s="65" t="s">
        <v>90</v>
      </c>
      <c r="B11" s="65" t="s">
        <v>106</v>
      </c>
      <c r="C11" s="112">
        <v>2</v>
      </c>
      <c r="D11" s="37">
        <f>'ריכוז א'!J$58</f>
        <v>0</v>
      </c>
      <c r="E11" s="37">
        <f>'ריכוז ב'!Y$58</f>
        <v>0</v>
      </c>
      <c r="F11" s="37">
        <f t="shared" si="0"/>
        <v>0</v>
      </c>
      <c r="G11" s="35" t="str">
        <f t="shared" si="1"/>
        <v xml:space="preserve"> </v>
      </c>
      <c r="I11" s="136" t="s">
        <v>123</v>
      </c>
      <c r="J11" s="102" t="s">
        <v>162</v>
      </c>
      <c r="K11" s="101" t="e">
        <f>('ריכוז א'!$V$59*$K$4+'ריכוז ב'!$AK$59*$K$5)/$K$6</f>
        <v>#DIV/0!</v>
      </c>
      <c r="M11" s="256" t="s">
        <v>56</v>
      </c>
      <c r="N11" s="257"/>
      <c r="O11" s="45">
        <f>'פלט תוצאות א'!L12+'פלט תוצאות ב'!L12</f>
        <v>0</v>
      </c>
      <c r="P11" s="75" t="s">
        <v>57</v>
      </c>
    </row>
    <row r="12" spans="1:16" ht="13.5" thickBot="1" x14ac:dyDescent="0.25">
      <c r="A12" s="65" t="s">
        <v>92</v>
      </c>
      <c r="B12" s="65" t="s">
        <v>107</v>
      </c>
      <c r="C12" s="112">
        <v>2</v>
      </c>
      <c r="D12" s="37">
        <f>'ריכוז א'!K$58</f>
        <v>0</v>
      </c>
      <c r="E12" s="37">
        <f>'ריכוז ב'!Z$58</f>
        <v>0</v>
      </c>
      <c r="F12" s="37">
        <f t="shared" si="0"/>
        <v>0</v>
      </c>
      <c r="G12" s="35" t="str">
        <f t="shared" si="1"/>
        <v xml:space="preserve"> </v>
      </c>
      <c r="I12" s="136" t="s">
        <v>124</v>
      </c>
      <c r="J12" s="102" t="s">
        <v>163</v>
      </c>
      <c r="K12" s="101" t="e">
        <f>('ריכוז א'!$AB$59*$K$4+'ריכוז ב'!$AQ$59*$K$5)/$K$6</f>
        <v>#DIV/0!</v>
      </c>
      <c r="M12" s="259" t="s">
        <v>58</v>
      </c>
      <c r="N12" s="260"/>
      <c r="O12" s="45">
        <f>'פלט תוצאות א'!L13+'פלט תוצאות ב'!L13</f>
        <v>0</v>
      </c>
      <c r="P12" s="75" t="s">
        <v>59</v>
      </c>
    </row>
    <row r="13" spans="1:16" ht="13.5" thickBot="1" x14ac:dyDescent="0.25">
      <c r="A13" s="65" t="s">
        <v>93</v>
      </c>
      <c r="B13" s="65" t="s">
        <v>108</v>
      </c>
      <c r="C13" s="112">
        <v>4</v>
      </c>
      <c r="D13" s="37">
        <f>'ריכוז א'!L$58</f>
        <v>0</v>
      </c>
      <c r="E13" s="37">
        <f>'ריכוז ב'!AA$58</f>
        <v>0</v>
      </c>
      <c r="F13" s="37">
        <f t="shared" si="0"/>
        <v>0</v>
      </c>
      <c r="G13" s="35" t="str">
        <f t="shared" si="1"/>
        <v xml:space="preserve"> </v>
      </c>
      <c r="I13" s="136"/>
      <c r="J13" s="102"/>
      <c r="K13" s="101"/>
      <c r="M13" s="256" t="s">
        <v>60</v>
      </c>
      <c r="N13" s="257"/>
      <c r="O13" s="45">
        <f>'פלט תוצאות א'!L14+'פלט תוצאות ב'!L14</f>
        <v>0</v>
      </c>
      <c r="P13" s="75" t="s">
        <v>61</v>
      </c>
    </row>
    <row r="14" spans="1:16" ht="13.5" thickBot="1" x14ac:dyDescent="0.25">
      <c r="A14" s="65" t="s">
        <v>80</v>
      </c>
      <c r="B14" s="65" t="s">
        <v>109</v>
      </c>
      <c r="C14" s="112">
        <v>3</v>
      </c>
      <c r="D14" s="37">
        <f>'ריכוז א'!N58</f>
        <v>0</v>
      </c>
      <c r="E14" s="37">
        <f>'ריכוז ב'!AC$58</f>
        <v>0</v>
      </c>
      <c r="F14" s="37">
        <f t="shared" si="0"/>
        <v>0</v>
      </c>
      <c r="G14" s="35" t="str">
        <f t="shared" si="1"/>
        <v xml:space="preserve"> </v>
      </c>
      <c r="I14" s="265" t="s">
        <v>164</v>
      </c>
      <c r="J14" s="266"/>
      <c r="K14" s="129" t="e">
        <f>('ריכוז א'!$AR$59*$K$4+'ריכוז ב'!AR$59*$K$5)/$K$6</f>
        <v>#DIV/0!</v>
      </c>
      <c r="M14" s="269" t="s">
        <v>20</v>
      </c>
      <c r="N14" s="270"/>
      <c r="O14" s="77">
        <f>SUM(O6:O13)</f>
        <v>1</v>
      </c>
      <c r="P14" s="78"/>
    </row>
    <row r="15" spans="1:16" ht="13.5" thickBot="1" x14ac:dyDescent="0.25">
      <c r="A15" s="65" t="s">
        <v>81</v>
      </c>
      <c r="B15" s="65" t="s">
        <v>110</v>
      </c>
      <c r="C15" s="112">
        <v>4</v>
      </c>
      <c r="D15" s="37">
        <f>'ריכוז א'!O$58</f>
        <v>0</v>
      </c>
      <c r="E15" s="37">
        <f>'ריכוז ב'!AD58</f>
        <v>0</v>
      </c>
      <c r="F15" s="37">
        <f t="shared" si="0"/>
        <v>0</v>
      </c>
      <c r="G15" s="35" t="str">
        <f t="shared" si="1"/>
        <v xml:space="preserve"> </v>
      </c>
    </row>
    <row r="16" spans="1:16" ht="13.5" thickBot="1" x14ac:dyDescent="0.25">
      <c r="A16" s="65" t="s">
        <v>173</v>
      </c>
      <c r="B16" s="65" t="s">
        <v>190</v>
      </c>
      <c r="C16" s="112">
        <v>3</v>
      </c>
      <c r="D16" s="37">
        <f>'ריכוז א'!P$58</f>
        <v>0</v>
      </c>
      <c r="E16" s="37">
        <f>'ריכוז ב'!AE$58</f>
        <v>0</v>
      </c>
      <c r="F16" s="37">
        <f t="shared" si="0"/>
        <v>0</v>
      </c>
      <c r="G16" s="35" t="str">
        <f t="shared" si="1"/>
        <v xml:space="preserve"> </v>
      </c>
    </row>
    <row r="17" spans="1:7" ht="13.5" thickBot="1" x14ac:dyDescent="0.25">
      <c r="A17" s="65">
        <v>6</v>
      </c>
      <c r="B17" s="65">
        <v>12</v>
      </c>
      <c r="C17" s="112">
        <v>2</v>
      </c>
      <c r="D17" s="37">
        <f>'ריכוז א'!Q$58</f>
        <v>0</v>
      </c>
      <c r="E17" s="37">
        <f>'ריכוז ב'!AF$58</f>
        <v>0</v>
      </c>
      <c r="F17" s="37">
        <f t="shared" si="0"/>
        <v>0</v>
      </c>
      <c r="G17" s="35" t="str">
        <f t="shared" si="1"/>
        <v xml:space="preserve"> </v>
      </c>
    </row>
    <row r="18" spans="1:7" ht="13.5" thickBot="1" x14ac:dyDescent="0.25">
      <c r="A18" s="65" t="s">
        <v>94</v>
      </c>
      <c r="B18" s="65" t="s">
        <v>111</v>
      </c>
      <c r="C18" s="112">
        <v>3</v>
      </c>
      <c r="D18" s="37">
        <f>'ריכוז א'!R$58</f>
        <v>0</v>
      </c>
      <c r="E18" s="37">
        <f>'ריכוז ב'!AG$58</f>
        <v>0</v>
      </c>
      <c r="F18" s="37">
        <f t="shared" si="0"/>
        <v>0</v>
      </c>
      <c r="G18" s="35" t="str">
        <f t="shared" si="1"/>
        <v xml:space="preserve"> </v>
      </c>
    </row>
    <row r="19" spans="1:7" ht="13.5" thickBot="1" x14ac:dyDescent="0.25">
      <c r="A19" s="65" t="s">
        <v>95</v>
      </c>
      <c r="B19" s="65" t="s">
        <v>112</v>
      </c>
      <c r="C19" s="112">
        <v>2</v>
      </c>
      <c r="D19" s="37">
        <f>'ריכוז א'!S$58</f>
        <v>0</v>
      </c>
      <c r="E19" s="37">
        <f>'ריכוז ב'!AH$58</f>
        <v>0</v>
      </c>
      <c r="F19" s="37">
        <f t="shared" si="0"/>
        <v>0</v>
      </c>
      <c r="G19" s="35" t="str">
        <f t="shared" si="1"/>
        <v xml:space="preserve"> </v>
      </c>
    </row>
    <row r="20" spans="1:7" ht="13.5" thickBot="1" x14ac:dyDescent="0.25">
      <c r="A20" s="65" t="s">
        <v>76</v>
      </c>
      <c r="B20" s="65" t="s">
        <v>118</v>
      </c>
      <c r="C20" s="112">
        <v>3</v>
      </c>
      <c r="D20" s="37">
        <f>'ריכוז א'!T$58</f>
        <v>0</v>
      </c>
      <c r="E20" s="37">
        <f>'ריכוז ב'!AI$58</f>
        <v>0</v>
      </c>
      <c r="F20" s="37">
        <f t="shared" si="0"/>
        <v>0</v>
      </c>
      <c r="G20" s="35" t="str">
        <f t="shared" si="1"/>
        <v xml:space="preserve"> </v>
      </c>
    </row>
    <row r="21" spans="1:7" ht="13.5" thickBot="1" x14ac:dyDescent="0.25">
      <c r="A21" s="65" t="s">
        <v>170</v>
      </c>
      <c r="B21" s="65" t="s">
        <v>119</v>
      </c>
      <c r="C21" s="112">
        <v>3</v>
      </c>
      <c r="D21" s="37">
        <f>'ריכוז א'!U$58</f>
        <v>0</v>
      </c>
      <c r="E21" s="37">
        <f>'ריכוז ב'!AJ$58</f>
        <v>0</v>
      </c>
      <c r="F21" s="37">
        <f t="shared" si="0"/>
        <v>0</v>
      </c>
      <c r="G21" s="35" t="str">
        <f t="shared" si="1"/>
        <v xml:space="preserve"> </v>
      </c>
    </row>
    <row r="22" spans="1:7" ht="13.5" thickBot="1" x14ac:dyDescent="0.25">
      <c r="A22" s="103" t="s">
        <v>105</v>
      </c>
      <c r="B22" s="103" t="s">
        <v>158</v>
      </c>
      <c r="C22" s="112">
        <v>2</v>
      </c>
      <c r="D22" s="37">
        <f>'ריכוז א'!W$58</f>
        <v>0</v>
      </c>
      <c r="E22" s="37">
        <f>'ריכוז ב'!AL$58</f>
        <v>0</v>
      </c>
      <c r="F22" s="37">
        <f t="shared" si="0"/>
        <v>0</v>
      </c>
      <c r="G22" s="35" t="str">
        <f t="shared" si="1"/>
        <v xml:space="preserve"> </v>
      </c>
    </row>
    <row r="23" spans="1:7" ht="13.5" thickBot="1" x14ac:dyDescent="0.25">
      <c r="A23" s="103" t="s">
        <v>171</v>
      </c>
      <c r="B23" s="103" t="s">
        <v>191</v>
      </c>
      <c r="C23" s="112">
        <v>4</v>
      </c>
      <c r="D23" s="37">
        <f>'ריכוז א'!X$58</f>
        <v>0</v>
      </c>
      <c r="E23" s="37">
        <f>'ריכוז ב'!AM$58</f>
        <v>0</v>
      </c>
      <c r="F23" s="37">
        <f t="shared" si="0"/>
        <v>0</v>
      </c>
      <c r="G23" s="35" t="str">
        <f t="shared" si="1"/>
        <v xml:space="preserve"> </v>
      </c>
    </row>
    <row r="24" spans="1:7" ht="13.5" thickBot="1" x14ac:dyDescent="0.25">
      <c r="A24" s="103" t="s">
        <v>172</v>
      </c>
      <c r="B24" s="103" t="s">
        <v>192</v>
      </c>
      <c r="C24" s="112">
        <v>2</v>
      </c>
      <c r="D24" s="37">
        <f>'ריכוז א'!Y$58</f>
        <v>0</v>
      </c>
      <c r="E24" s="37">
        <f>'ריכוז ב'!AN$58</f>
        <v>0</v>
      </c>
      <c r="F24" s="37">
        <f t="shared" si="0"/>
        <v>0</v>
      </c>
      <c r="G24" s="35" t="str">
        <f t="shared" si="1"/>
        <v xml:space="preserve"> </v>
      </c>
    </row>
    <row r="25" spans="1:7" ht="13.5" thickBot="1" x14ac:dyDescent="0.25">
      <c r="A25" s="103" t="s">
        <v>107</v>
      </c>
      <c r="B25" s="103" t="s">
        <v>193</v>
      </c>
      <c r="C25" s="112">
        <v>5</v>
      </c>
      <c r="D25" s="37">
        <f>'ריכוז א'!Z$58</f>
        <v>0</v>
      </c>
      <c r="E25" s="37">
        <f>'ריכוז ב'!AO$58</f>
        <v>0</v>
      </c>
      <c r="F25" s="37">
        <f t="shared" si="0"/>
        <v>0</v>
      </c>
      <c r="G25" s="35" t="str">
        <f t="shared" si="1"/>
        <v xml:space="preserve"> </v>
      </c>
    </row>
    <row r="26" spans="1:7" ht="13.5" thickBot="1" x14ac:dyDescent="0.25">
      <c r="A26" s="103" t="s">
        <v>108</v>
      </c>
      <c r="B26" s="103" t="s">
        <v>194</v>
      </c>
      <c r="C26" s="112">
        <v>2</v>
      </c>
      <c r="D26" s="37">
        <f>'ריכוז א'!AA$58</f>
        <v>0</v>
      </c>
      <c r="E26" s="37">
        <f>'ריכוז ב'!AP$58</f>
        <v>0</v>
      </c>
      <c r="F26" s="37">
        <f t="shared" si="0"/>
        <v>0</v>
      </c>
      <c r="G26" s="35" t="str">
        <f t="shared" si="1"/>
        <v xml:space="preserve"> </v>
      </c>
    </row>
    <row r="27" spans="1:7" ht="13.5" thickBot="1" x14ac:dyDescent="0.25">
      <c r="A27" s="65" t="s">
        <v>109</v>
      </c>
      <c r="B27" s="65" t="s">
        <v>88</v>
      </c>
      <c r="C27" s="112">
        <v>4</v>
      </c>
      <c r="D27" s="37">
        <f>'ריכוז א'!AC$58</f>
        <v>0</v>
      </c>
      <c r="E27" s="37">
        <f>'ריכוז ב'!C$58</f>
        <v>0</v>
      </c>
      <c r="F27" s="37">
        <f t="shared" si="0"/>
        <v>0</v>
      </c>
      <c r="G27" s="35" t="str">
        <f t="shared" si="1"/>
        <v xml:space="preserve"> </v>
      </c>
    </row>
    <row r="28" spans="1:7" ht="13.5" thickBot="1" x14ac:dyDescent="0.25">
      <c r="A28" s="65" t="s">
        <v>110</v>
      </c>
      <c r="B28" s="65" t="s">
        <v>130</v>
      </c>
      <c r="C28" s="112">
        <v>3</v>
      </c>
      <c r="D28" s="37">
        <f>'ריכוז א'!AD$58</f>
        <v>0</v>
      </c>
      <c r="E28" s="37">
        <f>'ריכוז ב'!D$58</f>
        <v>0</v>
      </c>
      <c r="F28" s="37">
        <f t="shared" si="0"/>
        <v>0</v>
      </c>
      <c r="G28" s="35" t="str">
        <f t="shared" si="1"/>
        <v xml:space="preserve"> </v>
      </c>
    </row>
    <row r="29" spans="1:7" ht="13.5" thickBot="1" x14ac:dyDescent="0.25">
      <c r="A29" s="65">
        <v>12</v>
      </c>
      <c r="B29" s="65">
        <v>2</v>
      </c>
      <c r="C29" s="112">
        <v>4</v>
      </c>
      <c r="D29" s="37">
        <f>'ריכוז א'!AE$58</f>
        <v>0</v>
      </c>
      <c r="E29" s="37">
        <f>'ריכוז ב'!E$58</f>
        <v>0</v>
      </c>
      <c r="F29" s="37">
        <f t="shared" si="0"/>
        <v>0</v>
      </c>
      <c r="G29" s="35" t="str">
        <f t="shared" si="1"/>
        <v xml:space="preserve"> </v>
      </c>
    </row>
    <row r="30" spans="1:7" ht="13.5" thickBot="1" x14ac:dyDescent="0.25">
      <c r="A30" s="65" t="s">
        <v>111</v>
      </c>
      <c r="B30" s="65" t="s">
        <v>89</v>
      </c>
      <c r="C30" s="112">
        <v>3</v>
      </c>
      <c r="D30" s="37">
        <f>'ריכוז א'!AF$58</f>
        <v>0</v>
      </c>
      <c r="E30" s="37">
        <f>'ריכוז ב'!F$58</f>
        <v>0</v>
      </c>
      <c r="F30" s="37">
        <f t="shared" si="0"/>
        <v>0</v>
      </c>
      <c r="G30" s="35" t="str">
        <f t="shared" si="1"/>
        <v xml:space="preserve"> </v>
      </c>
    </row>
    <row r="31" spans="1:7" ht="13.5" thickBot="1" x14ac:dyDescent="0.25">
      <c r="A31" s="65" t="s">
        <v>112</v>
      </c>
      <c r="B31" s="65" t="s">
        <v>90</v>
      </c>
      <c r="C31" s="112">
        <v>4</v>
      </c>
      <c r="D31" s="37">
        <f>'ריכוז א'!AG$58</f>
        <v>0</v>
      </c>
      <c r="E31" s="37">
        <f>'ריכוז ב'!G$58</f>
        <v>0</v>
      </c>
      <c r="F31" s="37">
        <f t="shared" si="0"/>
        <v>0</v>
      </c>
      <c r="G31" s="35" t="str">
        <f t="shared" si="1"/>
        <v xml:space="preserve"> </v>
      </c>
    </row>
    <row r="32" spans="1:7" ht="13.5" thickBot="1" x14ac:dyDescent="0.25">
      <c r="A32" s="65" t="s">
        <v>174</v>
      </c>
      <c r="B32" s="65" t="s">
        <v>91</v>
      </c>
      <c r="C32" s="112">
        <v>2</v>
      </c>
      <c r="D32" s="37">
        <f>'ריכוז א'!AH$58</f>
        <v>0</v>
      </c>
      <c r="E32" s="37">
        <f>'ריכוז ב'!H$58</f>
        <v>0</v>
      </c>
      <c r="F32" s="37">
        <f t="shared" si="0"/>
        <v>0</v>
      </c>
      <c r="G32" s="35" t="str">
        <f t="shared" si="1"/>
        <v xml:space="preserve"> </v>
      </c>
    </row>
    <row r="33" spans="1:7" ht="13.5" thickBot="1" x14ac:dyDescent="0.25">
      <c r="A33" s="65" t="s">
        <v>118</v>
      </c>
      <c r="B33" s="65" t="s">
        <v>92</v>
      </c>
      <c r="C33" s="112">
        <v>2</v>
      </c>
      <c r="D33" s="37">
        <f>'ריכוז א'!AI$58</f>
        <v>0</v>
      </c>
      <c r="E33" s="37">
        <f>'ריכוז ב'!I$58</f>
        <v>0</v>
      </c>
      <c r="F33" s="37">
        <f t="shared" si="0"/>
        <v>0</v>
      </c>
      <c r="G33" s="35" t="str">
        <f t="shared" si="1"/>
        <v xml:space="preserve"> </v>
      </c>
    </row>
    <row r="34" spans="1:7" ht="13.5" thickBot="1" x14ac:dyDescent="0.25">
      <c r="A34" s="65" t="s">
        <v>119</v>
      </c>
      <c r="B34" s="65" t="s">
        <v>93</v>
      </c>
      <c r="C34" s="112">
        <v>2</v>
      </c>
      <c r="D34" s="37">
        <f>'ריכוז א'!AJ$58</f>
        <v>0</v>
      </c>
      <c r="E34" s="37">
        <f>'ריכוז ב'!J$58</f>
        <v>0</v>
      </c>
      <c r="F34" s="37">
        <f t="shared" si="0"/>
        <v>0</v>
      </c>
      <c r="G34" s="35" t="str">
        <f t="shared" si="1"/>
        <v xml:space="preserve"> </v>
      </c>
    </row>
    <row r="35" spans="1:7" ht="13.5" thickBot="1" x14ac:dyDescent="0.25">
      <c r="A35" s="65" t="s">
        <v>175</v>
      </c>
      <c r="B35" s="65" t="s">
        <v>136</v>
      </c>
      <c r="C35" s="112">
        <v>2</v>
      </c>
      <c r="D35" s="37">
        <f>'ריכוז א'!AK$58</f>
        <v>0</v>
      </c>
      <c r="E35" s="37">
        <f>'ריכוז ב'!K$58</f>
        <v>0</v>
      </c>
      <c r="F35" s="37">
        <f t="shared" si="0"/>
        <v>0</v>
      </c>
      <c r="G35" s="35" t="str">
        <f t="shared" si="1"/>
        <v xml:space="preserve"> </v>
      </c>
    </row>
    <row r="36" spans="1:7" ht="13.5" thickBot="1" x14ac:dyDescent="0.25">
      <c r="A36" s="65" t="s">
        <v>176</v>
      </c>
      <c r="B36" s="65" t="s">
        <v>186</v>
      </c>
      <c r="C36" s="112">
        <v>4</v>
      </c>
      <c r="D36" s="37">
        <f>'ריכוז א'!AL$58</f>
        <v>0</v>
      </c>
      <c r="E36" s="37">
        <f>'ריכוז ב'!L$58</f>
        <v>0</v>
      </c>
      <c r="F36" s="37">
        <f t="shared" si="0"/>
        <v>0</v>
      </c>
      <c r="G36" s="35" t="str">
        <f t="shared" si="1"/>
        <v xml:space="preserve"> </v>
      </c>
    </row>
    <row r="37" spans="1:7" ht="13.5" thickBot="1" x14ac:dyDescent="0.25">
      <c r="A37" s="103" t="s">
        <v>158</v>
      </c>
      <c r="B37" s="103" t="s">
        <v>80</v>
      </c>
      <c r="C37" s="112">
        <v>3</v>
      </c>
      <c r="D37" s="37">
        <f>'ריכוז א'!AM$58</f>
        <v>0</v>
      </c>
      <c r="E37" s="37">
        <f>'ריכוז ב'!M$58</f>
        <v>0</v>
      </c>
      <c r="F37" s="37">
        <f t="shared" si="0"/>
        <v>0</v>
      </c>
      <c r="G37" s="35" t="str">
        <f t="shared" si="1"/>
        <v xml:space="preserve"> </v>
      </c>
    </row>
    <row r="38" spans="1:7" ht="13.5" thickBot="1" x14ac:dyDescent="0.25">
      <c r="A38" s="103" t="s">
        <v>159</v>
      </c>
      <c r="B38" s="103" t="s">
        <v>81</v>
      </c>
      <c r="C38" s="112">
        <v>3</v>
      </c>
      <c r="D38" s="37">
        <f>'ריכוז א'!AN$58</f>
        <v>0</v>
      </c>
      <c r="E38" s="37">
        <f>'ריכוז ב'!N$58</f>
        <v>0</v>
      </c>
      <c r="F38" s="37">
        <f t="shared" si="0"/>
        <v>0</v>
      </c>
      <c r="G38" s="35" t="str">
        <f t="shared" si="1"/>
        <v xml:space="preserve"> </v>
      </c>
    </row>
    <row r="39" spans="1:7" ht="13.5" thickBot="1" x14ac:dyDescent="0.25">
      <c r="A39" s="65">
        <v>16</v>
      </c>
      <c r="B39" s="65">
        <v>6</v>
      </c>
      <c r="C39" s="112">
        <v>4</v>
      </c>
      <c r="D39" s="37">
        <f>'ריכוז א'!AO$58</f>
        <v>0</v>
      </c>
      <c r="E39" s="37">
        <f>'ריכוז ב'!O$58</f>
        <v>0</v>
      </c>
      <c r="F39" s="37">
        <f t="shared" si="0"/>
        <v>0</v>
      </c>
      <c r="G39" s="35" t="str">
        <f t="shared" si="1"/>
        <v xml:space="preserve"> </v>
      </c>
    </row>
  </sheetData>
  <sheetProtection password="EA5E" sheet="1" objects="1" scenarios="1"/>
  <mergeCells count="15">
    <mergeCell ref="B1:P1"/>
    <mergeCell ref="M8:N8"/>
    <mergeCell ref="M9:N9"/>
    <mergeCell ref="A2:I2"/>
    <mergeCell ref="M2:P2"/>
    <mergeCell ref="M7:N7"/>
    <mergeCell ref="I8:J8"/>
    <mergeCell ref="M6:N6"/>
    <mergeCell ref="I14:J14"/>
    <mergeCell ref="I9:J9"/>
    <mergeCell ref="M14:N14"/>
    <mergeCell ref="M10:N10"/>
    <mergeCell ref="M11:N11"/>
    <mergeCell ref="M12:N12"/>
    <mergeCell ref="M13:N13"/>
  </mergeCells>
  <phoneticPr fontId="22" type="noConversion"/>
  <conditionalFormatting sqref="D15">
    <cfRule type="colorScale" priority="279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25">
    <cfRule type="colorScale" priority="272">
      <colorScale>
        <cfvo type="num" val="0"/>
        <cfvo type="num" val="2.5"/>
        <cfvo type="num" val="5"/>
        <color rgb="FFF8696B"/>
        <color rgb="FFFFEB84"/>
        <color rgb="FF92D050"/>
      </colorScale>
    </cfRule>
  </conditionalFormatting>
  <conditionalFormatting sqref="E4">
    <cfRule type="colorScale" priority="10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5">
    <cfRule type="colorScale" priority="10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6">
    <cfRule type="colorScale" priority="10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7">
    <cfRule type="colorScale" priority="10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8">
    <cfRule type="colorScale" priority="10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9">
    <cfRule type="colorScale" priority="10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0">
    <cfRule type="colorScale" priority="10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1">
    <cfRule type="colorScale" priority="10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2">
    <cfRule type="colorScale" priority="9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7">
    <cfRule type="colorScale" priority="9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9">
    <cfRule type="colorScale" priority="9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2">
    <cfRule type="colorScale" priority="9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4">
    <cfRule type="colorScale" priority="9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26">
    <cfRule type="colorScale" priority="9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32">
    <cfRule type="colorScale" priority="9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33">
    <cfRule type="colorScale" priority="9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34">
    <cfRule type="colorScale" priority="9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35">
    <cfRule type="colorScale" priority="9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E14">
    <cfRule type="colorScale" priority="8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16">
    <cfRule type="colorScale" priority="8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18">
    <cfRule type="colorScale" priority="8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20">
    <cfRule type="colorScale" priority="8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21">
    <cfRule type="colorScale" priority="8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28">
    <cfRule type="colorScale" priority="8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30">
    <cfRule type="colorScale" priority="8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37">
    <cfRule type="colorScale" priority="8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38">
    <cfRule type="colorScale" priority="8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13">
    <cfRule type="colorScale" priority="80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23">
    <cfRule type="colorScale" priority="79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27">
    <cfRule type="colorScale" priority="78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29">
    <cfRule type="colorScale" priority="77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31">
    <cfRule type="colorScale" priority="76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36">
    <cfRule type="colorScale" priority="75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39">
    <cfRule type="colorScale" priority="74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39">
    <cfRule type="colorScale" priority="73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36">
    <cfRule type="colorScale" priority="72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31">
    <cfRule type="colorScale" priority="71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29">
    <cfRule type="colorScale" priority="70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27">
    <cfRule type="colorScale" priority="69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23">
    <cfRule type="colorScale" priority="68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15">
    <cfRule type="colorScale" priority="67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E13">
    <cfRule type="colorScale" priority="66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D4">
    <cfRule type="colorScale" priority="6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5">
    <cfRule type="colorScale" priority="6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6">
    <cfRule type="colorScale" priority="6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7">
    <cfRule type="colorScale" priority="6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8">
    <cfRule type="colorScale" priority="6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9">
    <cfRule type="colorScale" priority="6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0">
    <cfRule type="colorScale" priority="5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1">
    <cfRule type="colorScale" priority="5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2">
    <cfRule type="colorScale" priority="5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7">
    <cfRule type="colorScale" priority="5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9">
    <cfRule type="colorScale" priority="5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2">
    <cfRule type="colorScale" priority="5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4">
    <cfRule type="colorScale" priority="5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26">
    <cfRule type="colorScale" priority="5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32">
    <cfRule type="colorScale" priority="5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33">
    <cfRule type="colorScale" priority="4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34">
    <cfRule type="colorScale" priority="4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35">
    <cfRule type="colorScale" priority="4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D14">
    <cfRule type="colorScale" priority="4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16">
    <cfRule type="colorScale" priority="4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18">
    <cfRule type="colorScale" priority="4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20">
    <cfRule type="colorScale" priority="4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21">
    <cfRule type="colorScale" priority="4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28">
    <cfRule type="colorScale" priority="4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30">
    <cfRule type="colorScale" priority="4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37">
    <cfRule type="colorScale" priority="39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D38">
    <cfRule type="colorScale" priority="3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E25">
    <cfRule type="colorScale" priority="37">
      <colorScale>
        <cfvo type="num" val="0"/>
        <cfvo type="num" val="2.5"/>
        <cfvo type="num" val="5"/>
        <color rgb="FFF8696B"/>
        <color rgb="FFFFEB84"/>
        <color rgb="FF92D050"/>
      </colorScale>
    </cfRule>
  </conditionalFormatting>
  <conditionalFormatting sqref="F4">
    <cfRule type="colorScale" priority="3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5">
    <cfRule type="colorScale" priority="3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6">
    <cfRule type="colorScale" priority="3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7">
    <cfRule type="colorScale" priority="3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8">
    <cfRule type="colorScale" priority="3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9">
    <cfRule type="colorScale" priority="3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0">
    <cfRule type="colorScale" priority="3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1">
    <cfRule type="colorScale" priority="2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2">
    <cfRule type="colorScale" priority="28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7">
    <cfRule type="colorScale" priority="27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9">
    <cfRule type="colorScale" priority="26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2">
    <cfRule type="colorScale" priority="25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4">
    <cfRule type="colorScale" priority="24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26">
    <cfRule type="colorScale" priority="23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2">
    <cfRule type="colorScale" priority="22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3">
    <cfRule type="colorScale" priority="21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4">
    <cfRule type="colorScale" priority="20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35">
    <cfRule type="colorScale" priority="19">
      <colorScale>
        <cfvo type="num" val="0"/>
        <cfvo type="num" val="1"/>
        <cfvo type="num" val="2"/>
        <color rgb="FFF8696B"/>
        <color rgb="FFFFEB84"/>
        <color rgb="FF92D050"/>
      </colorScale>
    </cfRule>
  </conditionalFormatting>
  <conditionalFormatting sqref="F14">
    <cfRule type="colorScale" priority="18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6">
    <cfRule type="colorScale" priority="17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8">
    <cfRule type="colorScale" priority="16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0">
    <cfRule type="colorScale" priority="15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1">
    <cfRule type="colorScale" priority="14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28">
    <cfRule type="colorScale" priority="13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0">
    <cfRule type="colorScale" priority="12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7">
    <cfRule type="colorScale" priority="11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38">
    <cfRule type="colorScale" priority="10">
      <colorScale>
        <cfvo type="num" val="0"/>
        <cfvo type="num" val="1.5"/>
        <cfvo type="num" val="3"/>
        <color rgb="FFF8696B"/>
        <color rgb="FFFFEB84"/>
        <color rgb="FF92D050"/>
      </colorScale>
    </cfRule>
  </conditionalFormatting>
  <conditionalFormatting sqref="F13">
    <cfRule type="colorScale" priority="9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15">
    <cfRule type="colorScale" priority="8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23">
    <cfRule type="colorScale" priority="7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27">
    <cfRule type="colorScale" priority="6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29">
    <cfRule type="colorScale" priority="5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31">
    <cfRule type="colorScale" priority="4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36">
    <cfRule type="colorScale" priority="3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39">
    <cfRule type="colorScale" priority="2">
      <colorScale>
        <cfvo type="num" val="0"/>
        <cfvo type="num" val="2"/>
        <cfvo type="num" val="4"/>
        <color rgb="FFF8696B"/>
        <color rgb="FFFFEB84"/>
        <color rgb="FF92D050"/>
      </colorScale>
    </cfRule>
  </conditionalFormatting>
  <conditionalFormatting sqref="F25">
    <cfRule type="colorScale" priority="1">
      <colorScale>
        <cfvo type="num" val="0"/>
        <cfvo type="num" val="2.5"/>
        <cfvo type="num" val="5"/>
        <color rgb="FFF8696B"/>
        <color rgb="FFFFEB84"/>
        <color rgb="FF92D050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הנחייות</vt:lpstr>
      <vt:lpstr>נוסח א</vt:lpstr>
      <vt:lpstr>ריכוז א</vt:lpstr>
      <vt:lpstr>פלט תוצאות א</vt:lpstr>
      <vt:lpstr>נוסח ב</vt:lpstr>
      <vt:lpstr>ריכוז ב</vt:lpstr>
      <vt:lpstr>פלט תוצאות ב</vt:lpstr>
      <vt:lpstr>פלט תוצאות המבחן</vt:lpstr>
      <vt:lpstr>הנחייות!_GoBack</vt:lpstr>
      <vt:lpstr>'נוסח ב'!שאלה_פתוחה</vt:lpstr>
      <vt:lpstr>שאלה_פתוחה</vt:lpstr>
    </vt:vector>
  </TitlesOfParts>
  <Company>Weizmann Institute of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Science Teaching</dc:creator>
  <cp:lastModifiedBy>Windows User</cp:lastModifiedBy>
  <cp:lastPrinted>2013-05-22T06:35:08Z</cp:lastPrinted>
  <dcterms:created xsi:type="dcterms:W3CDTF">2010-05-06T10:12:22Z</dcterms:created>
  <dcterms:modified xsi:type="dcterms:W3CDTF">2014-05-29T09:30:12Z</dcterms:modified>
</cp:coreProperties>
</file>