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0200" windowHeight="11700" tabRatio="715"/>
  </bookViews>
  <sheets>
    <sheet name="הנחייות" sheetId="4" r:id="rId1"/>
    <sheet name="נוסח א" sheetId="1" r:id="rId2"/>
    <sheet name="ריכוז א" sheetId="2" r:id="rId3"/>
    <sheet name="פלט תוצאות א" sheetId="5" r:id="rId4"/>
    <sheet name="נוסח ב" sheetId="17" r:id="rId5"/>
    <sheet name="ריכוז ב" sheetId="18" r:id="rId6"/>
    <sheet name="פלט תוצאות ב" sheetId="19" r:id="rId7"/>
    <sheet name="פלט תוצאות המבחן" sheetId="9" r:id="rId8"/>
  </sheets>
  <definedNames>
    <definedName name="_11ב">#REF!</definedName>
    <definedName name="_xlnm._FilterDatabase" localSheetId="1" hidden="1">'נוסח א'!$BK$67:$BK$72</definedName>
    <definedName name="_xlnm._FilterDatabase" localSheetId="4" hidden="1">'נוסח ב'!$BK$67:$BK$72</definedName>
    <definedName name="_GoBack" localSheetId="0">הנחייות!$M$10</definedName>
    <definedName name="חלקי___2_נקודות">#REF!</definedName>
    <definedName name="חלקי___נקודה_1">#REF!</definedName>
    <definedName name="חלקי__נקודה_1">#REF!</definedName>
    <definedName name="חלקי_נקודה_1">#REF!</definedName>
    <definedName name="שאלה">#REF!</definedName>
    <definedName name="שאלה_11ב">#REF!</definedName>
    <definedName name="שאלה_6ב">#REF!</definedName>
    <definedName name="שאלה_פתוחה" localSheetId="4">'נוסח ב'!$BI$1:$BI$5</definedName>
    <definedName name="שאלה_פתוחה">'נוסח א'!$BI$1:$BI$5</definedName>
  </definedNames>
  <calcPr calcId="145621"/>
</workbook>
</file>

<file path=xl/calcChain.xml><?xml version="1.0" encoding="utf-8"?>
<calcChain xmlns="http://schemas.openxmlformats.org/spreadsheetml/2006/main"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9" i="2"/>
  <c r="J66" i="1"/>
  <c r="J67" i="1"/>
  <c r="J68" i="1"/>
  <c r="B48" i="19" l="1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X10" i="18" l="1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47" i="18"/>
  <c r="X48" i="18"/>
  <c r="X49" i="18"/>
  <c r="X50" i="18"/>
  <c r="X51" i="18"/>
  <c r="X52" i="18"/>
  <c r="X53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9" i="18"/>
  <c r="AV53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9" i="2"/>
  <c r="X9" i="18" l="1"/>
  <c r="AV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9" i="2"/>
  <c r="BA8" i="18" l="1"/>
  <c r="BA57" i="18"/>
  <c r="AY8" i="18"/>
  <c r="AY57" i="18"/>
  <c r="D89" i="17" l="1"/>
  <c r="E89" i="17"/>
  <c r="F89" i="17"/>
  <c r="G89" i="17"/>
  <c r="H89" i="17"/>
  <c r="I89" i="17"/>
  <c r="J89" i="17"/>
  <c r="K89" i="17"/>
  <c r="L89" i="17"/>
  <c r="M89" i="17"/>
  <c r="N89" i="17"/>
  <c r="P89" i="17"/>
  <c r="Q89" i="17"/>
  <c r="R89" i="17"/>
  <c r="S89" i="17"/>
  <c r="T89" i="17"/>
  <c r="U89" i="17"/>
  <c r="W89" i="17"/>
  <c r="X89" i="17"/>
  <c r="AA89" i="17"/>
  <c r="AB89" i="17"/>
  <c r="AC89" i="17"/>
  <c r="AD89" i="17"/>
  <c r="AE89" i="17"/>
  <c r="AF89" i="17"/>
  <c r="AG89" i="17"/>
  <c r="AH89" i="17"/>
  <c r="AJ89" i="17"/>
  <c r="AK89" i="17"/>
  <c r="AL89" i="17"/>
  <c r="AM89" i="17"/>
  <c r="AN89" i="17"/>
  <c r="AO89" i="17"/>
  <c r="AP89" i="17"/>
  <c r="AQ89" i="17"/>
  <c r="AS89" i="17"/>
  <c r="AT89" i="17"/>
  <c r="AU89" i="17"/>
  <c r="AV89" i="17"/>
  <c r="AW89" i="17"/>
  <c r="C89" i="17"/>
  <c r="L15" i="19" s="1"/>
  <c r="C10" i="18"/>
  <c r="D10" i="18"/>
  <c r="E10" i="18"/>
  <c r="F10" i="18"/>
  <c r="G10" i="18"/>
  <c r="H10" i="18"/>
  <c r="I10" i="18"/>
  <c r="J10" i="18"/>
  <c r="K10" i="18"/>
  <c r="L10" i="18"/>
  <c r="M10" i="18"/>
  <c r="P10" i="18"/>
  <c r="Q10" i="18"/>
  <c r="R10" i="18"/>
  <c r="S10" i="18"/>
  <c r="T10" i="18"/>
  <c r="U10" i="18"/>
  <c r="Z10" i="18"/>
  <c r="AA10" i="18"/>
  <c r="AB10" i="18"/>
  <c r="AC10" i="18"/>
  <c r="AD10" i="18"/>
  <c r="AE10" i="18"/>
  <c r="AF10" i="18"/>
  <c r="AG10" i="18"/>
  <c r="AI10" i="18"/>
  <c r="AJ10" i="18"/>
  <c r="AK10" i="18"/>
  <c r="AL10" i="18"/>
  <c r="AM10" i="18"/>
  <c r="AN10" i="18"/>
  <c r="AO10" i="18"/>
  <c r="AP10" i="18"/>
  <c r="AR10" i="18"/>
  <c r="AS10" i="18"/>
  <c r="AT10" i="18"/>
  <c r="AU10" i="18"/>
  <c r="AV10" i="18"/>
  <c r="AZ10" i="18"/>
  <c r="C11" i="18"/>
  <c r="D11" i="18"/>
  <c r="E11" i="18"/>
  <c r="F11" i="18"/>
  <c r="G11" i="18"/>
  <c r="H11" i="18"/>
  <c r="I11" i="18"/>
  <c r="J11" i="18"/>
  <c r="K11" i="18"/>
  <c r="L11" i="18"/>
  <c r="M11" i="18"/>
  <c r="P11" i="18"/>
  <c r="Q11" i="18"/>
  <c r="R11" i="18"/>
  <c r="S11" i="18"/>
  <c r="T11" i="18"/>
  <c r="U11" i="18"/>
  <c r="Y11" i="18"/>
  <c r="Z11" i="18"/>
  <c r="AA11" i="18"/>
  <c r="AB11" i="18"/>
  <c r="AC11" i="18"/>
  <c r="AD11" i="18"/>
  <c r="AE11" i="18"/>
  <c r="AF11" i="18"/>
  <c r="AG11" i="18"/>
  <c r="AI11" i="18"/>
  <c r="AJ11" i="18"/>
  <c r="AK11" i="18"/>
  <c r="AL11" i="18"/>
  <c r="AM11" i="18"/>
  <c r="AN11" i="18"/>
  <c r="AO11" i="18"/>
  <c r="AP11" i="18"/>
  <c r="AR11" i="18"/>
  <c r="AS11" i="18"/>
  <c r="AT11" i="18"/>
  <c r="AU11" i="18"/>
  <c r="AV11" i="18"/>
  <c r="AZ11" i="18"/>
  <c r="C12" i="18"/>
  <c r="D12" i="18"/>
  <c r="E12" i="18"/>
  <c r="F12" i="18"/>
  <c r="G12" i="18"/>
  <c r="H12" i="18"/>
  <c r="I12" i="18"/>
  <c r="J12" i="18"/>
  <c r="K12" i="18"/>
  <c r="L12" i="18"/>
  <c r="M12" i="18"/>
  <c r="P12" i="18"/>
  <c r="Q12" i="18"/>
  <c r="R12" i="18"/>
  <c r="S12" i="18"/>
  <c r="T12" i="18"/>
  <c r="U12" i="18"/>
  <c r="Y12" i="18"/>
  <c r="Z12" i="18"/>
  <c r="AA12" i="18"/>
  <c r="AB12" i="18"/>
  <c r="AC12" i="18"/>
  <c r="AD12" i="18"/>
  <c r="AE12" i="18"/>
  <c r="AF12" i="18"/>
  <c r="AG12" i="18"/>
  <c r="AI12" i="18"/>
  <c r="AJ12" i="18"/>
  <c r="AK12" i="18"/>
  <c r="AL12" i="18"/>
  <c r="AM12" i="18"/>
  <c r="AN12" i="18"/>
  <c r="AO12" i="18"/>
  <c r="AP12" i="18"/>
  <c r="AR12" i="18"/>
  <c r="AS12" i="18"/>
  <c r="AT12" i="18"/>
  <c r="AU12" i="18"/>
  <c r="AV12" i="18"/>
  <c r="AW12" i="18"/>
  <c r="AZ12" i="18"/>
  <c r="C13" i="18"/>
  <c r="D13" i="18"/>
  <c r="E13" i="18"/>
  <c r="F13" i="18"/>
  <c r="G13" i="18"/>
  <c r="H13" i="18"/>
  <c r="I13" i="18"/>
  <c r="J13" i="18"/>
  <c r="K13" i="18"/>
  <c r="L13" i="18"/>
  <c r="M13" i="18"/>
  <c r="P13" i="18"/>
  <c r="Q13" i="18"/>
  <c r="R13" i="18"/>
  <c r="S13" i="18"/>
  <c r="T13" i="18"/>
  <c r="U13" i="18"/>
  <c r="Y13" i="18"/>
  <c r="Z13" i="18"/>
  <c r="AA13" i="18"/>
  <c r="AB13" i="18"/>
  <c r="AC13" i="18"/>
  <c r="AD13" i="18"/>
  <c r="AE13" i="18"/>
  <c r="AF13" i="18"/>
  <c r="AG13" i="18"/>
  <c r="AI13" i="18"/>
  <c r="AJ13" i="18"/>
  <c r="AK13" i="18"/>
  <c r="AL13" i="18"/>
  <c r="AM13" i="18"/>
  <c r="AN13" i="18"/>
  <c r="AO13" i="18"/>
  <c r="AP13" i="18"/>
  <c r="AR13" i="18"/>
  <c r="AS13" i="18"/>
  <c r="AT13" i="18"/>
  <c r="AU13" i="18"/>
  <c r="AV13" i="18"/>
  <c r="AZ13" i="18"/>
  <c r="C14" i="18"/>
  <c r="D14" i="18"/>
  <c r="E14" i="18"/>
  <c r="F14" i="18"/>
  <c r="G14" i="18"/>
  <c r="H14" i="18"/>
  <c r="I14" i="18"/>
  <c r="J14" i="18"/>
  <c r="K14" i="18"/>
  <c r="L14" i="18"/>
  <c r="M14" i="18"/>
  <c r="P14" i="18"/>
  <c r="Q14" i="18"/>
  <c r="R14" i="18"/>
  <c r="S14" i="18"/>
  <c r="T14" i="18"/>
  <c r="U14" i="18"/>
  <c r="Z14" i="18"/>
  <c r="AA14" i="18"/>
  <c r="AB14" i="18"/>
  <c r="AC14" i="18"/>
  <c r="AD14" i="18"/>
  <c r="AE14" i="18"/>
  <c r="AF14" i="18"/>
  <c r="AG14" i="18"/>
  <c r="AI14" i="18"/>
  <c r="AJ14" i="18"/>
  <c r="AK14" i="18"/>
  <c r="AL14" i="18"/>
  <c r="AM14" i="18"/>
  <c r="AN14" i="18"/>
  <c r="AO14" i="18"/>
  <c r="AP14" i="18"/>
  <c r="AR14" i="18"/>
  <c r="AS14" i="18"/>
  <c r="AT14" i="18"/>
  <c r="AU14" i="18"/>
  <c r="AV14" i="18"/>
  <c r="AZ14" i="18"/>
  <c r="C15" i="18"/>
  <c r="D15" i="18"/>
  <c r="E15" i="18"/>
  <c r="F15" i="18"/>
  <c r="G15" i="18"/>
  <c r="H15" i="18"/>
  <c r="I15" i="18"/>
  <c r="J15" i="18"/>
  <c r="K15" i="18"/>
  <c r="L15" i="18"/>
  <c r="M15" i="18"/>
  <c r="P15" i="18"/>
  <c r="Q15" i="18"/>
  <c r="R15" i="18"/>
  <c r="S15" i="18"/>
  <c r="T15" i="18"/>
  <c r="U15" i="18"/>
  <c r="Z15" i="18"/>
  <c r="AA15" i="18"/>
  <c r="AB15" i="18"/>
  <c r="AC15" i="18"/>
  <c r="AD15" i="18"/>
  <c r="AE15" i="18"/>
  <c r="AF15" i="18"/>
  <c r="AG15" i="18"/>
  <c r="AI15" i="18"/>
  <c r="AJ15" i="18"/>
  <c r="AK15" i="18"/>
  <c r="AL15" i="18"/>
  <c r="AM15" i="18"/>
  <c r="AN15" i="18"/>
  <c r="AO15" i="18"/>
  <c r="AP15" i="18"/>
  <c r="AR15" i="18"/>
  <c r="AS15" i="18"/>
  <c r="AT15" i="18"/>
  <c r="AU15" i="18"/>
  <c r="AV15" i="18"/>
  <c r="AZ15" i="18"/>
  <c r="C16" i="18"/>
  <c r="D16" i="18"/>
  <c r="E16" i="18"/>
  <c r="F16" i="18"/>
  <c r="G16" i="18"/>
  <c r="H16" i="18"/>
  <c r="I16" i="18"/>
  <c r="J16" i="18"/>
  <c r="K16" i="18"/>
  <c r="L16" i="18"/>
  <c r="M16" i="18"/>
  <c r="P16" i="18"/>
  <c r="Q16" i="18"/>
  <c r="R16" i="18"/>
  <c r="S16" i="18"/>
  <c r="T16" i="18"/>
  <c r="U16" i="18"/>
  <c r="Y16" i="18"/>
  <c r="Z16" i="18"/>
  <c r="AA16" i="18"/>
  <c r="AB16" i="18"/>
  <c r="AC16" i="18"/>
  <c r="AD16" i="18"/>
  <c r="AE16" i="18"/>
  <c r="AF16" i="18"/>
  <c r="AG16" i="18"/>
  <c r="AI16" i="18"/>
  <c r="AJ16" i="18"/>
  <c r="AK16" i="18"/>
  <c r="AL16" i="18"/>
  <c r="AM16" i="18"/>
  <c r="AN16" i="18"/>
  <c r="AO16" i="18"/>
  <c r="AP16" i="18"/>
  <c r="AR16" i="18"/>
  <c r="AS16" i="18"/>
  <c r="AT16" i="18"/>
  <c r="AU16" i="18"/>
  <c r="AV16" i="18"/>
  <c r="AZ16" i="18"/>
  <c r="C17" i="18"/>
  <c r="D17" i="18"/>
  <c r="E17" i="18"/>
  <c r="F17" i="18"/>
  <c r="G17" i="18"/>
  <c r="H17" i="18"/>
  <c r="I17" i="18"/>
  <c r="J17" i="18"/>
  <c r="K17" i="18"/>
  <c r="L17" i="18"/>
  <c r="M17" i="18"/>
  <c r="P17" i="18"/>
  <c r="Q17" i="18"/>
  <c r="R17" i="18"/>
  <c r="S17" i="18"/>
  <c r="T17" i="18"/>
  <c r="U17" i="18"/>
  <c r="Y17" i="18"/>
  <c r="Z17" i="18"/>
  <c r="AA17" i="18"/>
  <c r="AB17" i="18"/>
  <c r="AC17" i="18"/>
  <c r="AD17" i="18"/>
  <c r="AE17" i="18"/>
  <c r="AF17" i="18"/>
  <c r="AG17" i="18"/>
  <c r="AI17" i="18"/>
  <c r="AJ17" i="18"/>
  <c r="AQ17" i="18" s="1"/>
  <c r="AK17" i="18"/>
  <c r="AL17" i="18"/>
  <c r="AM17" i="18"/>
  <c r="AN17" i="18"/>
  <c r="AO17" i="18"/>
  <c r="AP17" i="18"/>
  <c r="AR17" i="18"/>
  <c r="AS17" i="18"/>
  <c r="AW17" i="18" s="1"/>
  <c r="AT17" i="18"/>
  <c r="AU17" i="18"/>
  <c r="AV17" i="18"/>
  <c r="AZ17" i="18"/>
  <c r="C18" i="18"/>
  <c r="D18" i="18"/>
  <c r="E18" i="18"/>
  <c r="F18" i="18"/>
  <c r="G18" i="18"/>
  <c r="H18" i="18"/>
  <c r="I18" i="18"/>
  <c r="J18" i="18"/>
  <c r="K18" i="18"/>
  <c r="L18" i="18"/>
  <c r="M18" i="18"/>
  <c r="P18" i="18"/>
  <c r="Q18" i="18"/>
  <c r="R18" i="18"/>
  <c r="S18" i="18"/>
  <c r="T18" i="18"/>
  <c r="U18" i="18"/>
  <c r="Z18" i="18"/>
  <c r="AA18" i="18"/>
  <c r="AB18" i="18"/>
  <c r="AC18" i="18"/>
  <c r="AD18" i="18"/>
  <c r="AE18" i="18"/>
  <c r="AF18" i="18"/>
  <c r="AG18" i="18"/>
  <c r="AI18" i="18"/>
  <c r="AJ18" i="18"/>
  <c r="AK18" i="18"/>
  <c r="AL18" i="18"/>
  <c r="AM18" i="18"/>
  <c r="AN18" i="18"/>
  <c r="AO18" i="18"/>
  <c r="AP18" i="18"/>
  <c r="AR18" i="18"/>
  <c r="AS18" i="18"/>
  <c r="AT18" i="18"/>
  <c r="AU18" i="18"/>
  <c r="AV18" i="18"/>
  <c r="AZ18" i="18"/>
  <c r="C19" i="18"/>
  <c r="D19" i="18"/>
  <c r="E19" i="18"/>
  <c r="F19" i="18"/>
  <c r="G19" i="18"/>
  <c r="H19" i="18"/>
  <c r="I19" i="18"/>
  <c r="J19" i="18"/>
  <c r="K19" i="18"/>
  <c r="L19" i="18"/>
  <c r="M19" i="18"/>
  <c r="P19" i="18"/>
  <c r="Q19" i="18"/>
  <c r="R19" i="18"/>
  <c r="S19" i="18"/>
  <c r="T19" i="18"/>
  <c r="U19" i="18"/>
  <c r="Z19" i="18"/>
  <c r="AA19" i="18"/>
  <c r="AB19" i="18"/>
  <c r="AC19" i="18"/>
  <c r="AD19" i="18"/>
  <c r="AE19" i="18"/>
  <c r="AF19" i="18"/>
  <c r="AG19" i="18"/>
  <c r="AI19" i="18"/>
  <c r="AJ19" i="18"/>
  <c r="AK19" i="18"/>
  <c r="AL19" i="18"/>
  <c r="AM19" i="18"/>
  <c r="AN19" i="18"/>
  <c r="AO19" i="18"/>
  <c r="AP19" i="18"/>
  <c r="AR19" i="18"/>
  <c r="AS19" i="18"/>
  <c r="AT19" i="18"/>
  <c r="AU19" i="18"/>
  <c r="AV19" i="18"/>
  <c r="AZ19" i="18"/>
  <c r="C20" i="18"/>
  <c r="D20" i="18"/>
  <c r="E20" i="18"/>
  <c r="F20" i="18"/>
  <c r="G20" i="18"/>
  <c r="H20" i="18"/>
  <c r="I20" i="18"/>
  <c r="J20" i="18"/>
  <c r="K20" i="18"/>
  <c r="L20" i="18"/>
  <c r="M20" i="18"/>
  <c r="P20" i="18"/>
  <c r="Q20" i="18"/>
  <c r="R20" i="18"/>
  <c r="S20" i="18"/>
  <c r="T20" i="18"/>
  <c r="U20" i="18"/>
  <c r="Z20" i="18"/>
  <c r="AA20" i="18"/>
  <c r="AB20" i="18"/>
  <c r="AC20" i="18"/>
  <c r="AD20" i="18"/>
  <c r="AE20" i="18"/>
  <c r="AF20" i="18"/>
  <c r="AG20" i="18"/>
  <c r="AI20" i="18"/>
  <c r="AJ20" i="18"/>
  <c r="AK20" i="18"/>
  <c r="AL20" i="18"/>
  <c r="AM20" i="18"/>
  <c r="AN20" i="18"/>
  <c r="AO20" i="18"/>
  <c r="AP20" i="18"/>
  <c r="AR20" i="18"/>
  <c r="AW20" i="18" s="1"/>
  <c r="AS20" i="18"/>
  <c r="AT20" i="18"/>
  <c r="AU20" i="18"/>
  <c r="AV20" i="18"/>
  <c r="AZ20" i="18"/>
  <c r="C21" i="18"/>
  <c r="D21" i="18"/>
  <c r="E21" i="18"/>
  <c r="F21" i="18"/>
  <c r="G21" i="18"/>
  <c r="H21" i="18"/>
  <c r="I21" i="18"/>
  <c r="J21" i="18"/>
  <c r="K21" i="18"/>
  <c r="L21" i="18"/>
  <c r="M21" i="18"/>
  <c r="P21" i="18"/>
  <c r="V21" i="18" s="1"/>
  <c r="Q21" i="18"/>
  <c r="R21" i="18"/>
  <c r="S21" i="18"/>
  <c r="T21" i="18"/>
  <c r="U21" i="18"/>
  <c r="Z21" i="18"/>
  <c r="AA21" i="18"/>
  <c r="AB21" i="18"/>
  <c r="AC21" i="18"/>
  <c r="AD21" i="18"/>
  <c r="AE21" i="18"/>
  <c r="AF21" i="18"/>
  <c r="AG21" i="18"/>
  <c r="AI21" i="18"/>
  <c r="AJ21" i="18"/>
  <c r="AK21" i="18"/>
  <c r="AL21" i="18"/>
  <c r="AM21" i="18"/>
  <c r="AN21" i="18"/>
  <c r="AO21" i="18"/>
  <c r="AP21" i="18"/>
  <c r="AR21" i="18"/>
  <c r="AS21" i="18"/>
  <c r="AT21" i="18"/>
  <c r="AU21" i="18"/>
  <c r="AV21" i="18"/>
  <c r="AZ21" i="18"/>
  <c r="C22" i="18"/>
  <c r="D22" i="18"/>
  <c r="E22" i="18"/>
  <c r="F22" i="18"/>
  <c r="G22" i="18"/>
  <c r="H22" i="18"/>
  <c r="I22" i="18"/>
  <c r="J22" i="18"/>
  <c r="K22" i="18"/>
  <c r="L22" i="18"/>
  <c r="M22" i="18"/>
  <c r="P22" i="18"/>
  <c r="Q22" i="18"/>
  <c r="R22" i="18"/>
  <c r="S22" i="18"/>
  <c r="T22" i="18"/>
  <c r="U22" i="18"/>
  <c r="Y22" i="18"/>
  <c r="Z22" i="18"/>
  <c r="AA22" i="18"/>
  <c r="AB22" i="18"/>
  <c r="AC22" i="18"/>
  <c r="AD22" i="18"/>
  <c r="AE22" i="18"/>
  <c r="AF22" i="18"/>
  <c r="AG22" i="18"/>
  <c r="AI22" i="18"/>
  <c r="AJ22" i="18"/>
  <c r="AK22" i="18"/>
  <c r="AL22" i="18"/>
  <c r="AM22" i="18"/>
  <c r="AN22" i="18"/>
  <c r="AO22" i="18"/>
  <c r="AP22" i="18"/>
  <c r="AR22" i="18"/>
  <c r="AS22" i="18"/>
  <c r="AT22" i="18"/>
  <c r="AU22" i="18"/>
  <c r="AV22" i="18"/>
  <c r="AZ22" i="18"/>
  <c r="C23" i="18"/>
  <c r="D23" i="18"/>
  <c r="E23" i="18"/>
  <c r="F23" i="18"/>
  <c r="G23" i="18"/>
  <c r="H23" i="18"/>
  <c r="I23" i="18"/>
  <c r="J23" i="18"/>
  <c r="K23" i="18"/>
  <c r="L23" i="18"/>
  <c r="M23" i="18"/>
  <c r="P23" i="18"/>
  <c r="Q23" i="18"/>
  <c r="R23" i="18"/>
  <c r="S23" i="18"/>
  <c r="T23" i="18"/>
  <c r="U23" i="18"/>
  <c r="Y23" i="18"/>
  <c r="Z23" i="18"/>
  <c r="AA23" i="18"/>
  <c r="AB23" i="18"/>
  <c r="AC23" i="18"/>
  <c r="AD23" i="18"/>
  <c r="AE23" i="18"/>
  <c r="AF23" i="18"/>
  <c r="AG23" i="18"/>
  <c r="AI23" i="18"/>
  <c r="AJ23" i="18"/>
  <c r="AK23" i="18"/>
  <c r="AL23" i="18"/>
  <c r="AM23" i="18"/>
  <c r="AN23" i="18"/>
  <c r="AO23" i="18"/>
  <c r="AP23" i="18"/>
  <c r="AR23" i="18"/>
  <c r="AS23" i="18"/>
  <c r="AT23" i="18"/>
  <c r="AU23" i="18"/>
  <c r="AV23" i="18"/>
  <c r="AZ23" i="18"/>
  <c r="C24" i="18"/>
  <c r="D24" i="18"/>
  <c r="E24" i="18"/>
  <c r="F24" i="18"/>
  <c r="G24" i="18"/>
  <c r="H24" i="18"/>
  <c r="I24" i="18"/>
  <c r="J24" i="18"/>
  <c r="K24" i="18"/>
  <c r="L24" i="18"/>
  <c r="M24" i="18"/>
  <c r="P24" i="18"/>
  <c r="Q24" i="18"/>
  <c r="R24" i="18"/>
  <c r="S24" i="18"/>
  <c r="T24" i="18"/>
  <c r="U24" i="18"/>
  <c r="Y24" i="18"/>
  <c r="Z24" i="18"/>
  <c r="AA24" i="18"/>
  <c r="AB24" i="18"/>
  <c r="AC24" i="18"/>
  <c r="AD24" i="18"/>
  <c r="AE24" i="18"/>
  <c r="AF24" i="18"/>
  <c r="AG24" i="18"/>
  <c r="AI24" i="18"/>
  <c r="AJ24" i="18"/>
  <c r="AK24" i="18"/>
  <c r="AL24" i="18"/>
  <c r="AM24" i="18"/>
  <c r="AN24" i="18"/>
  <c r="AO24" i="18"/>
  <c r="AP24" i="18"/>
  <c r="AR24" i="18"/>
  <c r="AS24" i="18"/>
  <c r="AT24" i="18"/>
  <c r="AU24" i="18"/>
  <c r="AV24" i="18"/>
  <c r="AZ24" i="18"/>
  <c r="C25" i="18"/>
  <c r="D25" i="18"/>
  <c r="E25" i="18"/>
  <c r="F25" i="18"/>
  <c r="G25" i="18"/>
  <c r="H25" i="18"/>
  <c r="I25" i="18"/>
  <c r="J25" i="18"/>
  <c r="K25" i="18"/>
  <c r="L25" i="18"/>
  <c r="M25" i="18"/>
  <c r="P25" i="18"/>
  <c r="Q25" i="18"/>
  <c r="R25" i="18"/>
  <c r="S25" i="18"/>
  <c r="T25" i="18"/>
  <c r="U25" i="18"/>
  <c r="Z25" i="18"/>
  <c r="AA25" i="18"/>
  <c r="AB25" i="18"/>
  <c r="AC25" i="18"/>
  <c r="AD25" i="18"/>
  <c r="AE25" i="18"/>
  <c r="AF25" i="18"/>
  <c r="AG25" i="18"/>
  <c r="AI25" i="18"/>
  <c r="AJ25" i="18"/>
  <c r="AK25" i="18"/>
  <c r="AL25" i="18"/>
  <c r="AM25" i="18"/>
  <c r="AN25" i="18"/>
  <c r="AO25" i="18"/>
  <c r="AP25" i="18"/>
  <c r="AR25" i="18"/>
  <c r="AS25" i="18"/>
  <c r="AT25" i="18"/>
  <c r="AU25" i="18"/>
  <c r="AV25" i="18"/>
  <c r="AZ25" i="18"/>
  <c r="C26" i="18"/>
  <c r="D26" i="18"/>
  <c r="E26" i="18"/>
  <c r="F26" i="18"/>
  <c r="G26" i="18"/>
  <c r="H26" i="18"/>
  <c r="I26" i="18"/>
  <c r="J26" i="18"/>
  <c r="K26" i="18"/>
  <c r="L26" i="18"/>
  <c r="M26" i="18"/>
  <c r="P26" i="18"/>
  <c r="Q26" i="18"/>
  <c r="R26" i="18"/>
  <c r="S26" i="18"/>
  <c r="T26" i="18"/>
  <c r="U26" i="18"/>
  <c r="Z26" i="18"/>
  <c r="AA26" i="18"/>
  <c r="AB26" i="18"/>
  <c r="AC26" i="18"/>
  <c r="AD26" i="18"/>
  <c r="AE26" i="18"/>
  <c r="AF26" i="18"/>
  <c r="AG26" i="18"/>
  <c r="AI26" i="18"/>
  <c r="AJ26" i="18"/>
  <c r="AK26" i="18"/>
  <c r="AL26" i="18"/>
  <c r="AM26" i="18"/>
  <c r="AN26" i="18"/>
  <c r="AO26" i="18"/>
  <c r="AP26" i="18"/>
  <c r="AR26" i="18"/>
  <c r="AS26" i="18"/>
  <c r="AT26" i="18"/>
  <c r="AU26" i="18"/>
  <c r="AV26" i="18"/>
  <c r="AZ26" i="18"/>
  <c r="C27" i="18"/>
  <c r="D27" i="18"/>
  <c r="E27" i="18"/>
  <c r="F27" i="18"/>
  <c r="G27" i="18"/>
  <c r="H27" i="18"/>
  <c r="I27" i="18"/>
  <c r="J27" i="18"/>
  <c r="K27" i="18"/>
  <c r="L27" i="18"/>
  <c r="M27" i="18"/>
  <c r="P27" i="18"/>
  <c r="Q27" i="18"/>
  <c r="R27" i="18"/>
  <c r="S27" i="18"/>
  <c r="T27" i="18"/>
  <c r="U27" i="18"/>
  <c r="Z27" i="18"/>
  <c r="AA27" i="18"/>
  <c r="AB27" i="18"/>
  <c r="AC27" i="18"/>
  <c r="AD27" i="18"/>
  <c r="AE27" i="18"/>
  <c r="AF27" i="18"/>
  <c r="AG27" i="18"/>
  <c r="AI27" i="18"/>
  <c r="AJ27" i="18"/>
  <c r="AK27" i="18"/>
  <c r="AL27" i="18"/>
  <c r="AM27" i="18"/>
  <c r="AN27" i="18"/>
  <c r="AO27" i="18"/>
  <c r="AP27" i="18"/>
  <c r="AR27" i="18"/>
  <c r="AS27" i="18"/>
  <c r="AT27" i="18"/>
  <c r="AU27" i="18"/>
  <c r="AV27" i="18"/>
  <c r="AZ27" i="18"/>
  <c r="C28" i="18"/>
  <c r="D28" i="18"/>
  <c r="E28" i="18"/>
  <c r="F28" i="18"/>
  <c r="G28" i="18"/>
  <c r="H28" i="18"/>
  <c r="I28" i="18"/>
  <c r="J28" i="18"/>
  <c r="K28" i="18"/>
  <c r="L28" i="18"/>
  <c r="M28" i="18"/>
  <c r="P28" i="18"/>
  <c r="Q28" i="18"/>
  <c r="R28" i="18"/>
  <c r="S28" i="18"/>
  <c r="T28" i="18"/>
  <c r="U28" i="18"/>
  <c r="Z28" i="18"/>
  <c r="AA28" i="18"/>
  <c r="AB28" i="18"/>
  <c r="AC28" i="18"/>
  <c r="AD28" i="18"/>
  <c r="AE28" i="18"/>
  <c r="AF28" i="18"/>
  <c r="AG28" i="18"/>
  <c r="AI28" i="18"/>
  <c r="AJ28" i="18"/>
  <c r="AK28" i="18"/>
  <c r="AL28" i="18"/>
  <c r="AM28" i="18"/>
  <c r="AN28" i="18"/>
  <c r="AO28" i="18"/>
  <c r="AP28" i="18"/>
  <c r="AR28" i="18"/>
  <c r="AS28" i="18"/>
  <c r="AT28" i="18"/>
  <c r="AU28" i="18"/>
  <c r="AV28" i="18"/>
  <c r="AZ28" i="18"/>
  <c r="C29" i="18"/>
  <c r="D29" i="18"/>
  <c r="E29" i="18"/>
  <c r="F29" i="18"/>
  <c r="G29" i="18"/>
  <c r="H29" i="18"/>
  <c r="I29" i="18"/>
  <c r="J29" i="18"/>
  <c r="K29" i="18"/>
  <c r="L29" i="18"/>
  <c r="M29" i="18"/>
  <c r="P29" i="18"/>
  <c r="V29" i="18" s="1"/>
  <c r="Q29" i="18"/>
  <c r="R29" i="18"/>
  <c r="S29" i="18"/>
  <c r="T29" i="18"/>
  <c r="U29" i="18"/>
  <c r="Z29" i="18"/>
  <c r="AA29" i="18"/>
  <c r="AB29" i="18"/>
  <c r="AC29" i="18"/>
  <c r="AD29" i="18"/>
  <c r="AE29" i="18"/>
  <c r="AF29" i="18"/>
  <c r="AG29" i="18"/>
  <c r="AI29" i="18"/>
  <c r="AJ29" i="18"/>
  <c r="AK29" i="18"/>
  <c r="AL29" i="18"/>
  <c r="AM29" i="18"/>
  <c r="AN29" i="18"/>
  <c r="AO29" i="18"/>
  <c r="AP29" i="18"/>
  <c r="AR29" i="18"/>
  <c r="AS29" i="18"/>
  <c r="AT29" i="18"/>
  <c r="AU29" i="18"/>
  <c r="AV29" i="18"/>
  <c r="AZ29" i="18"/>
  <c r="C30" i="18"/>
  <c r="D30" i="18"/>
  <c r="E30" i="18"/>
  <c r="F30" i="18"/>
  <c r="G30" i="18"/>
  <c r="H30" i="18"/>
  <c r="I30" i="18"/>
  <c r="J30" i="18"/>
  <c r="K30" i="18"/>
  <c r="L30" i="18"/>
  <c r="M30" i="18"/>
  <c r="P30" i="18"/>
  <c r="Q30" i="18"/>
  <c r="R30" i="18"/>
  <c r="S30" i="18"/>
  <c r="T30" i="18"/>
  <c r="U30" i="18"/>
  <c r="Y30" i="18"/>
  <c r="Z30" i="18"/>
  <c r="AA30" i="18"/>
  <c r="AB30" i="18"/>
  <c r="AC30" i="18"/>
  <c r="AD30" i="18"/>
  <c r="AE30" i="18"/>
  <c r="AF30" i="18"/>
  <c r="AG30" i="18"/>
  <c r="AI30" i="18"/>
  <c r="AJ30" i="18"/>
  <c r="AK30" i="18"/>
  <c r="AL30" i="18"/>
  <c r="AM30" i="18"/>
  <c r="AN30" i="18"/>
  <c r="AO30" i="18"/>
  <c r="AP30" i="18"/>
  <c r="AR30" i="18"/>
  <c r="AS30" i="18"/>
  <c r="AT30" i="18"/>
  <c r="AU30" i="18"/>
  <c r="AV30" i="18"/>
  <c r="AZ30" i="18"/>
  <c r="C31" i="18"/>
  <c r="D31" i="18"/>
  <c r="E31" i="18"/>
  <c r="F31" i="18"/>
  <c r="G31" i="18"/>
  <c r="H31" i="18"/>
  <c r="I31" i="18"/>
  <c r="J31" i="18"/>
  <c r="K31" i="18"/>
  <c r="L31" i="18"/>
  <c r="M31" i="18"/>
  <c r="P31" i="18"/>
  <c r="Q31" i="18"/>
  <c r="R31" i="18"/>
  <c r="S31" i="18"/>
  <c r="T31" i="18"/>
  <c r="U31" i="18"/>
  <c r="Z31" i="18"/>
  <c r="AA31" i="18"/>
  <c r="AB31" i="18"/>
  <c r="AC31" i="18"/>
  <c r="AD31" i="18"/>
  <c r="AE31" i="18"/>
  <c r="AF31" i="18"/>
  <c r="AG31" i="18"/>
  <c r="AI31" i="18"/>
  <c r="AJ31" i="18"/>
  <c r="AK31" i="18"/>
  <c r="AL31" i="18"/>
  <c r="AM31" i="18"/>
  <c r="AQ31" i="18" s="1"/>
  <c r="AN31" i="18"/>
  <c r="AO31" i="18"/>
  <c r="AP31" i="18"/>
  <c r="AR31" i="18"/>
  <c r="AS31" i="18"/>
  <c r="AT31" i="18"/>
  <c r="AU31" i="18"/>
  <c r="AV31" i="18"/>
  <c r="AW31" i="18" s="1"/>
  <c r="AZ31" i="18"/>
  <c r="C32" i="18"/>
  <c r="D32" i="18"/>
  <c r="E32" i="18"/>
  <c r="F32" i="18"/>
  <c r="G32" i="18"/>
  <c r="H32" i="18"/>
  <c r="I32" i="18"/>
  <c r="J32" i="18"/>
  <c r="K32" i="18"/>
  <c r="L32" i="18"/>
  <c r="M32" i="18"/>
  <c r="P32" i="18"/>
  <c r="Q32" i="18"/>
  <c r="R32" i="18"/>
  <c r="S32" i="18"/>
  <c r="T32" i="18"/>
  <c r="U32" i="18"/>
  <c r="Y32" i="18"/>
  <c r="Z32" i="18"/>
  <c r="AA32" i="18"/>
  <c r="AB32" i="18"/>
  <c r="AC32" i="18"/>
  <c r="AD32" i="18"/>
  <c r="AE32" i="18"/>
  <c r="AF32" i="18"/>
  <c r="AG32" i="18"/>
  <c r="AI32" i="18"/>
  <c r="AJ32" i="18"/>
  <c r="AK32" i="18"/>
  <c r="AL32" i="18"/>
  <c r="AM32" i="18"/>
  <c r="AN32" i="18"/>
  <c r="AO32" i="18"/>
  <c r="AP32" i="18"/>
  <c r="AR32" i="18"/>
  <c r="AS32" i="18"/>
  <c r="AT32" i="18"/>
  <c r="AU32" i="18"/>
  <c r="AV32" i="18"/>
  <c r="AZ32" i="18"/>
  <c r="C33" i="18"/>
  <c r="D33" i="18"/>
  <c r="E33" i="18"/>
  <c r="F33" i="18"/>
  <c r="G33" i="18"/>
  <c r="H33" i="18"/>
  <c r="I33" i="18"/>
  <c r="J33" i="18"/>
  <c r="K33" i="18"/>
  <c r="L33" i="18"/>
  <c r="M33" i="18"/>
  <c r="P33" i="18"/>
  <c r="Q33" i="18"/>
  <c r="R33" i="18"/>
  <c r="S33" i="18"/>
  <c r="T33" i="18"/>
  <c r="U33" i="18"/>
  <c r="Z33" i="18"/>
  <c r="AA33" i="18"/>
  <c r="AB33" i="18"/>
  <c r="AC33" i="18"/>
  <c r="AD33" i="18"/>
  <c r="AE33" i="18"/>
  <c r="AF33" i="18"/>
  <c r="AG33" i="18"/>
  <c r="AI33" i="18"/>
  <c r="AJ33" i="18"/>
  <c r="AK33" i="18"/>
  <c r="AL33" i="18"/>
  <c r="AM33" i="18"/>
  <c r="AN33" i="18"/>
  <c r="AO33" i="18"/>
  <c r="AP33" i="18"/>
  <c r="AR33" i="18"/>
  <c r="AW33" i="18" s="1"/>
  <c r="AS33" i="18"/>
  <c r="AT33" i="18"/>
  <c r="AU33" i="18"/>
  <c r="AV33" i="18"/>
  <c r="AZ33" i="18"/>
  <c r="C34" i="18"/>
  <c r="D34" i="18"/>
  <c r="E34" i="18"/>
  <c r="F34" i="18"/>
  <c r="G34" i="18"/>
  <c r="H34" i="18"/>
  <c r="I34" i="18"/>
  <c r="J34" i="18"/>
  <c r="K34" i="18"/>
  <c r="L34" i="18"/>
  <c r="M34" i="18"/>
  <c r="P34" i="18"/>
  <c r="Q34" i="18"/>
  <c r="R34" i="18"/>
  <c r="S34" i="18"/>
  <c r="T34" i="18"/>
  <c r="U34" i="18"/>
  <c r="Z34" i="18"/>
  <c r="AA34" i="18"/>
  <c r="AB34" i="18"/>
  <c r="AC34" i="18"/>
  <c r="AD34" i="18"/>
  <c r="AE34" i="18"/>
  <c r="AF34" i="18"/>
  <c r="AG34" i="18"/>
  <c r="AI34" i="18"/>
  <c r="AJ34" i="18"/>
  <c r="AK34" i="18"/>
  <c r="AL34" i="18"/>
  <c r="AM34" i="18"/>
  <c r="AN34" i="18"/>
  <c r="AO34" i="18"/>
  <c r="AP34" i="18"/>
  <c r="AR34" i="18"/>
  <c r="AS34" i="18"/>
  <c r="AT34" i="18"/>
  <c r="AU34" i="18"/>
  <c r="AV34" i="18"/>
  <c r="AZ34" i="18"/>
  <c r="C35" i="18"/>
  <c r="D35" i="18"/>
  <c r="E35" i="18"/>
  <c r="F35" i="18"/>
  <c r="G35" i="18"/>
  <c r="H35" i="18"/>
  <c r="I35" i="18"/>
  <c r="J35" i="18"/>
  <c r="K35" i="18"/>
  <c r="L35" i="18"/>
  <c r="M35" i="18"/>
  <c r="P35" i="18"/>
  <c r="Q35" i="18"/>
  <c r="R35" i="18"/>
  <c r="S35" i="18"/>
  <c r="T35" i="18"/>
  <c r="U35" i="18"/>
  <c r="Y35" i="18"/>
  <c r="Z35" i="18"/>
  <c r="AA35" i="18"/>
  <c r="AB35" i="18"/>
  <c r="AC35" i="18"/>
  <c r="AD35" i="18"/>
  <c r="AE35" i="18"/>
  <c r="AF35" i="18"/>
  <c r="AG35" i="18"/>
  <c r="AI35" i="18"/>
  <c r="AJ35" i="18"/>
  <c r="AK35" i="18"/>
  <c r="AL35" i="18"/>
  <c r="AM35" i="18"/>
  <c r="AN35" i="18"/>
  <c r="AO35" i="18"/>
  <c r="AP35" i="18"/>
  <c r="AR35" i="18"/>
  <c r="AS35" i="18"/>
  <c r="AT35" i="18"/>
  <c r="AU35" i="18"/>
  <c r="AV35" i="18"/>
  <c r="AZ35" i="18"/>
  <c r="C36" i="18"/>
  <c r="D36" i="18"/>
  <c r="E36" i="18"/>
  <c r="F36" i="18"/>
  <c r="G36" i="18"/>
  <c r="H36" i="18"/>
  <c r="I36" i="18"/>
  <c r="J36" i="18"/>
  <c r="K36" i="18"/>
  <c r="L36" i="18"/>
  <c r="M36" i="18"/>
  <c r="P36" i="18"/>
  <c r="Q36" i="18"/>
  <c r="R36" i="18"/>
  <c r="S36" i="18"/>
  <c r="T36" i="18"/>
  <c r="U36" i="18"/>
  <c r="Z36" i="18"/>
  <c r="AA36" i="18"/>
  <c r="AB36" i="18"/>
  <c r="AC36" i="18"/>
  <c r="AD36" i="18"/>
  <c r="AE36" i="18"/>
  <c r="AF36" i="18"/>
  <c r="AG36" i="18"/>
  <c r="AI36" i="18"/>
  <c r="AJ36" i="18"/>
  <c r="AK36" i="18"/>
  <c r="AL36" i="18"/>
  <c r="AM36" i="18"/>
  <c r="AN36" i="18"/>
  <c r="AO36" i="18"/>
  <c r="AP36" i="18"/>
  <c r="AR36" i="18"/>
  <c r="AS36" i="18"/>
  <c r="AT36" i="18"/>
  <c r="AU36" i="18"/>
  <c r="AV36" i="18"/>
  <c r="AZ36" i="18"/>
  <c r="C37" i="18"/>
  <c r="D37" i="18"/>
  <c r="E37" i="18"/>
  <c r="F37" i="18"/>
  <c r="G37" i="18"/>
  <c r="H37" i="18"/>
  <c r="I37" i="18"/>
  <c r="J37" i="18"/>
  <c r="K37" i="18"/>
  <c r="L37" i="18"/>
  <c r="M37" i="18"/>
  <c r="P37" i="18"/>
  <c r="Q37" i="18"/>
  <c r="R37" i="18"/>
  <c r="S37" i="18"/>
  <c r="T37" i="18"/>
  <c r="U37" i="18"/>
  <c r="Z37" i="18"/>
  <c r="AA37" i="18"/>
  <c r="AB37" i="18"/>
  <c r="AC37" i="18"/>
  <c r="AD37" i="18"/>
  <c r="AE37" i="18"/>
  <c r="AF37" i="18"/>
  <c r="AG37" i="18"/>
  <c r="AI37" i="18"/>
  <c r="AJ37" i="18"/>
  <c r="AK37" i="18"/>
  <c r="AL37" i="18"/>
  <c r="AM37" i="18"/>
  <c r="AN37" i="18"/>
  <c r="AO37" i="18"/>
  <c r="AP37" i="18"/>
  <c r="AR37" i="18"/>
  <c r="AS37" i="18"/>
  <c r="AT37" i="18"/>
  <c r="AU37" i="18"/>
  <c r="AV37" i="18"/>
  <c r="AZ37" i="18"/>
  <c r="C38" i="18"/>
  <c r="D38" i="18"/>
  <c r="E38" i="18"/>
  <c r="F38" i="18"/>
  <c r="G38" i="18"/>
  <c r="H38" i="18"/>
  <c r="I38" i="18"/>
  <c r="J38" i="18"/>
  <c r="K38" i="18"/>
  <c r="L38" i="18"/>
  <c r="M38" i="18"/>
  <c r="P38" i="18"/>
  <c r="Q38" i="18"/>
  <c r="R38" i="18"/>
  <c r="S38" i="18"/>
  <c r="T38" i="18"/>
  <c r="U38" i="18"/>
  <c r="Z38" i="18"/>
  <c r="AA38" i="18"/>
  <c r="AB38" i="18"/>
  <c r="AC38" i="18"/>
  <c r="AD38" i="18"/>
  <c r="AE38" i="18"/>
  <c r="AF38" i="18"/>
  <c r="AG38" i="18"/>
  <c r="AI38" i="18"/>
  <c r="AJ38" i="18"/>
  <c r="AK38" i="18"/>
  <c r="AL38" i="18"/>
  <c r="AM38" i="18"/>
  <c r="AN38" i="18"/>
  <c r="AO38" i="18"/>
  <c r="AP38" i="18"/>
  <c r="AR38" i="18"/>
  <c r="AS38" i="18"/>
  <c r="AT38" i="18"/>
  <c r="AU38" i="18"/>
  <c r="AV38" i="18"/>
  <c r="AZ38" i="18"/>
  <c r="C39" i="18"/>
  <c r="D39" i="18"/>
  <c r="E39" i="18"/>
  <c r="F39" i="18"/>
  <c r="G39" i="18"/>
  <c r="H39" i="18"/>
  <c r="I39" i="18"/>
  <c r="J39" i="18"/>
  <c r="K39" i="18"/>
  <c r="L39" i="18"/>
  <c r="M39" i="18"/>
  <c r="P39" i="18"/>
  <c r="Q39" i="18"/>
  <c r="R39" i="18"/>
  <c r="S39" i="18"/>
  <c r="T39" i="18"/>
  <c r="U39" i="18"/>
  <c r="Y39" i="18"/>
  <c r="Z39" i="18"/>
  <c r="AA39" i="18"/>
  <c r="AB39" i="18"/>
  <c r="AC39" i="18"/>
  <c r="AD39" i="18"/>
  <c r="AE39" i="18"/>
  <c r="AF39" i="18"/>
  <c r="AG39" i="18"/>
  <c r="AI39" i="18"/>
  <c r="AJ39" i="18"/>
  <c r="AK39" i="18"/>
  <c r="AL39" i="18"/>
  <c r="AM39" i="18"/>
  <c r="AN39" i="18"/>
  <c r="AO39" i="18"/>
  <c r="AP39" i="18"/>
  <c r="AR39" i="18"/>
  <c r="AS39" i="18"/>
  <c r="AT39" i="18"/>
  <c r="AU39" i="18"/>
  <c r="AV39" i="18"/>
  <c r="AZ39" i="18"/>
  <c r="C40" i="18"/>
  <c r="D40" i="18"/>
  <c r="E40" i="18"/>
  <c r="F40" i="18"/>
  <c r="G40" i="18"/>
  <c r="H40" i="18"/>
  <c r="I40" i="18"/>
  <c r="J40" i="18"/>
  <c r="K40" i="18"/>
  <c r="L40" i="18"/>
  <c r="M40" i="18"/>
  <c r="P40" i="18"/>
  <c r="Q40" i="18"/>
  <c r="R40" i="18"/>
  <c r="S40" i="18"/>
  <c r="T40" i="18"/>
  <c r="U40" i="18"/>
  <c r="Z40" i="18"/>
  <c r="AA40" i="18"/>
  <c r="AB40" i="18"/>
  <c r="AC40" i="18"/>
  <c r="AD40" i="18"/>
  <c r="AE40" i="18"/>
  <c r="AF40" i="18"/>
  <c r="AG40" i="18"/>
  <c r="AI40" i="18"/>
  <c r="AJ40" i="18"/>
  <c r="AK40" i="18"/>
  <c r="AL40" i="18"/>
  <c r="AM40" i="18"/>
  <c r="AN40" i="18"/>
  <c r="AO40" i="18"/>
  <c r="AP40" i="18"/>
  <c r="AR40" i="18"/>
  <c r="AS40" i="18"/>
  <c r="AT40" i="18"/>
  <c r="AU40" i="18"/>
  <c r="AV40" i="18"/>
  <c r="AZ40" i="18"/>
  <c r="C41" i="18"/>
  <c r="D41" i="18"/>
  <c r="E41" i="18"/>
  <c r="F41" i="18"/>
  <c r="G41" i="18"/>
  <c r="H41" i="18"/>
  <c r="I41" i="18"/>
  <c r="J41" i="18"/>
  <c r="K41" i="18"/>
  <c r="L41" i="18"/>
  <c r="M41" i="18"/>
  <c r="P41" i="18"/>
  <c r="Q41" i="18"/>
  <c r="R41" i="18"/>
  <c r="S41" i="18"/>
  <c r="T41" i="18"/>
  <c r="U41" i="18"/>
  <c r="Z41" i="18"/>
  <c r="AA41" i="18"/>
  <c r="AB41" i="18"/>
  <c r="AC41" i="18"/>
  <c r="AD41" i="18"/>
  <c r="AE41" i="18"/>
  <c r="AF41" i="18"/>
  <c r="AG41" i="18"/>
  <c r="AI41" i="18"/>
  <c r="AJ41" i="18"/>
  <c r="AK41" i="18"/>
  <c r="AL41" i="18"/>
  <c r="AM41" i="18"/>
  <c r="AN41" i="18"/>
  <c r="AO41" i="18"/>
  <c r="AP41" i="18"/>
  <c r="AR41" i="18"/>
  <c r="AS41" i="18"/>
  <c r="AT41" i="18"/>
  <c r="AU41" i="18"/>
  <c r="AV41" i="18"/>
  <c r="AZ41" i="18"/>
  <c r="C42" i="18"/>
  <c r="D42" i="18"/>
  <c r="E42" i="18"/>
  <c r="F42" i="18"/>
  <c r="G42" i="18"/>
  <c r="H42" i="18"/>
  <c r="I42" i="18"/>
  <c r="J42" i="18"/>
  <c r="K42" i="18"/>
  <c r="L42" i="18"/>
  <c r="M42" i="18"/>
  <c r="P42" i="18"/>
  <c r="Q42" i="18"/>
  <c r="R42" i="18"/>
  <c r="S42" i="18"/>
  <c r="T42" i="18"/>
  <c r="U42" i="18"/>
  <c r="Z42" i="18"/>
  <c r="AA42" i="18"/>
  <c r="AB42" i="18"/>
  <c r="AC42" i="18"/>
  <c r="AD42" i="18"/>
  <c r="AE42" i="18"/>
  <c r="AF42" i="18"/>
  <c r="AG42" i="18"/>
  <c r="AI42" i="18"/>
  <c r="AJ42" i="18"/>
  <c r="AK42" i="18"/>
  <c r="AL42" i="18"/>
  <c r="AM42" i="18"/>
  <c r="AN42" i="18"/>
  <c r="AO42" i="18"/>
  <c r="AP42" i="18"/>
  <c r="AR42" i="18"/>
  <c r="AS42" i="18"/>
  <c r="AT42" i="18"/>
  <c r="AU42" i="18"/>
  <c r="AV42" i="18"/>
  <c r="AZ42" i="18"/>
  <c r="C43" i="18"/>
  <c r="D43" i="18"/>
  <c r="E43" i="18"/>
  <c r="F43" i="18"/>
  <c r="G43" i="18"/>
  <c r="H43" i="18"/>
  <c r="I43" i="18"/>
  <c r="J43" i="18"/>
  <c r="K43" i="18"/>
  <c r="L43" i="18"/>
  <c r="M43" i="18"/>
  <c r="P43" i="18"/>
  <c r="Q43" i="18"/>
  <c r="R43" i="18"/>
  <c r="S43" i="18"/>
  <c r="T43" i="18"/>
  <c r="U43" i="18"/>
  <c r="Z43" i="18"/>
  <c r="AA43" i="18"/>
  <c r="AB43" i="18"/>
  <c r="AC43" i="18"/>
  <c r="AD43" i="18"/>
  <c r="AE43" i="18"/>
  <c r="AF43" i="18"/>
  <c r="AG43" i="18"/>
  <c r="AI43" i="18"/>
  <c r="AJ43" i="18"/>
  <c r="AK43" i="18"/>
  <c r="AL43" i="18"/>
  <c r="AM43" i="18"/>
  <c r="AN43" i="18"/>
  <c r="AO43" i="18"/>
  <c r="AP43" i="18"/>
  <c r="AR43" i="18"/>
  <c r="AS43" i="18"/>
  <c r="AT43" i="18"/>
  <c r="AU43" i="18"/>
  <c r="AV43" i="18"/>
  <c r="AZ43" i="18"/>
  <c r="C44" i="18"/>
  <c r="D44" i="18"/>
  <c r="E44" i="18"/>
  <c r="F44" i="18"/>
  <c r="G44" i="18"/>
  <c r="H44" i="18"/>
  <c r="I44" i="18"/>
  <c r="J44" i="18"/>
  <c r="K44" i="18"/>
  <c r="L44" i="18"/>
  <c r="M44" i="18"/>
  <c r="P44" i="18"/>
  <c r="Q44" i="18"/>
  <c r="R44" i="18"/>
  <c r="S44" i="18"/>
  <c r="T44" i="18"/>
  <c r="U44" i="18"/>
  <c r="Z44" i="18"/>
  <c r="AA44" i="18"/>
  <c r="AB44" i="18"/>
  <c r="AC44" i="18"/>
  <c r="AD44" i="18"/>
  <c r="AE44" i="18"/>
  <c r="AF44" i="18"/>
  <c r="AG44" i="18"/>
  <c r="AI44" i="18"/>
  <c r="AJ44" i="18"/>
  <c r="AK44" i="18"/>
  <c r="AL44" i="18"/>
  <c r="AM44" i="18"/>
  <c r="AN44" i="18"/>
  <c r="AO44" i="18"/>
  <c r="AP44" i="18"/>
  <c r="AR44" i="18"/>
  <c r="AW44" i="18" s="1"/>
  <c r="AS44" i="18"/>
  <c r="AT44" i="18"/>
  <c r="AU44" i="18"/>
  <c r="AV44" i="18"/>
  <c r="AZ44" i="18"/>
  <c r="C45" i="18"/>
  <c r="D45" i="18"/>
  <c r="E45" i="18"/>
  <c r="F45" i="18"/>
  <c r="G45" i="18"/>
  <c r="H45" i="18"/>
  <c r="I45" i="18"/>
  <c r="J45" i="18"/>
  <c r="K45" i="18"/>
  <c r="L45" i="18"/>
  <c r="M45" i="18"/>
  <c r="P45" i="18"/>
  <c r="Q45" i="18"/>
  <c r="R45" i="18"/>
  <c r="S45" i="18"/>
  <c r="T45" i="18"/>
  <c r="U45" i="18"/>
  <c r="Y45" i="18"/>
  <c r="Z45" i="18"/>
  <c r="AA45" i="18"/>
  <c r="AB45" i="18"/>
  <c r="AC45" i="18"/>
  <c r="AD45" i="18"/>
  <c r="AE45" i="18"/>
  <c r="AF45" i="18"/>
  <c r="AG45" i="18"/>
  <c r="AI45" i="18"/>
  <c r="AJ45" i="18"/>
  <c r="AK45" i="18"/>
  <c r="AL45" i="18"/>
  <c r="AM45" i="18"/>
  <c r="AN45" i="18"/>
  <c r="AO45" i="18"/>
  <c r="AP45" i="18"/>
  <c r="AR45" i="18"/>
  <c r="AS45" i="18"/>
  <c r="AT45" i="18"/>
  <c r="AU45" i="18"/>
  <c r="AV45" i="18"/>
  <c r="AZ45" i="18"/>
  <c r="C46" i="18"/>
  <c r="D46" i="18"/>
  <c r="E46" i="18"/>
  <c r="F46" i="18"/>
  <c r="G46" i="18"/>
  <c r="H46" i="18"/>
  <c r="I46" i="18"/>
  <c r="J46" i="18"/>
  <c r="K46" i="18"/>
  <c r="L46" i="18"/>
  <c r="M46" i="18"/>
  <c r="P46" i="18"/>
  <c r="Q46" i="18"/>
  <c r="R46" i="18"/>
  <c r="S46" i="18"/>
  <c r="T46" i="18"/>
  <c r="U46" i="18"/>
  <c r="Z46" i="18"/>
  <c r="AA46" i="18"/>
  <c r="AB46" i="18"/>
  <c r="AC46" i="18"/>
  <c r="AD46" i="18"/>
  <c r="AE46" i="18"/>
  <c r="AF46" i="18"/>
  <c r="AG46" i="18"/>
  <c r="AI46" i="18"/>
  <c r="AJ46" i="18"/>
  <c r="AK46" i="18"/>
  <c r="AL46" i="18"/>
  <c r="AM46" i="18"/>
  <c r="AN46" i="18"/>
  <c r="AO46" i="18"/>
  <c r="AP46" i="18"/>
  <c r="AR46" i="18"/>
  <c r="AS46" i="18"/>
  <c r="AT46" i="18"/>
  <c r="AU46" i="18"/>
  <c r="AV46" i="18"/>
  <c r="AZ46" i="18"/>
  <c r="C47" i="18"/>
  <c r="D47" i="18"/>
  <c r="E47" i="18"/>
  <c r="F47" i="18"/>
  <c r="G47" i="18"/>
  <c r="H47" i="18"/>
  <c r="I47" i="18"/>
  <c r="J47" i="18"/>
  <c r="K47" i="18"/>
  <c r="L47" i="18"/>
  <c r="M47" i="18"/>
  <c r="P47" i="18"/>
  <c r="Q47" i="18"/>
  <c r="R47" i="18"/>
  <c r="S47" i="18"/>
  <c r="T47" i="18"/>
  <c r="U47" i="18"/>
  <c r="Z47" i="18"/>
  <c r="AA47" i="18"/>
  <c r="AB47" i="18"/>
  <c r="AC47" i="18"/>
  <c r="AD47" i="18"/>
  <c r="AE47" i="18"/>
  <c r="AF47" i="18"/>
  <c r="AG47" i="18"/>
  <c r="AI47" i="18"/>
  <c r="AJ47" i="18"/>
  <c r="AK47" i="18"/>
  <c r="AL47" i="18"/>
  <c r="AM47" i="18"/>
  <c r="AN47" i="18"/>
  <c r="AO47" i="18"/>
  <c r="AP47" i="18"/>
  <c r="AR47" i="18"/>
  <c r="AS47" i="18"/>
  <c r="AT47" i="18"/>
  <c r="AU47" i="18"/>
  <c r="AV47" i="18"/>
  <c r="AZ47" i="18"/>
  <c r="C48" i="18"/>
  <c r="D48" i="18"/>
  <c r="E48" i="18"/>
  <c r="F48" i="18"/>
  <c r="G48" i="18"/>
  <c r="H48" i="18"/>
  <c r="I48" i="18"/>
  <c r="J48" i="18"/>
  <c r="K48" i="18"/>
  <c r="L48" i="18"/>
  <c r="M48" i="18"/>
  <c r="P48" i="18"/>
  <c r="Q48" i="18"/>
  <c r="R48" i="18"/>
  <c r="S48" i="18"/>
  <c r="T48" i="18"/>
  <c r="U48" i="18"/>
  <c r="Y48" i="18"/>
  <c r="Z48" i="18"/>
  <c r="AA48" i="18"/>
  <c r="AB48" i="18"/>
  <c r="AC48" i="18"/>
  <c r="AD48" i="18"/>
  <c r="AE48" i="18"/>
  <c r="AF48" i="18"/>
  <c r="AG48" i="18"/>
  <c r="AI48" i="18"/>
  <c r="AJ48" i="18"/>
  <c r="AK48" i="18"/>
  <c r="AL48" i="18"/>
  <c r="AM48" i="18"/>
  <c r="AN48" i="18"/>
  <c r="AO48" i="18"/>
  <c r="AP48" i="18"/>
  <c r="AR48" i="18"/>
  <c r="AS48" i="18"/>
  <c r="AT48" i="18"/>
  <c r="AU48" i="18"/>
  <c r="AV48" i="18"/>
  <c r="AZ48" i="18"/>
  <c r="C49" i="18"/>
  <c r="D49" i="18"/>
  <c r="E49" i="18"/>
  <c r="F49" i="18"/>
  <c r="G49" i="18"/>
  <c r="H49" i="18"/>
  <c r="I49" i="18"/>
  <c r="J49" i="18"/>
  <c r="K49" i="18"/>
  <c r="L49" i="18"/>
  <c r="M49" i="18"/>
  <c r="P49" i="18"/>
  <c r="Q49" i="18"/>
  <c r="R49" i="18"/>
  <c r="S49" i="18"/>
  <c r="T49" i="18"/>
  <c r="U49" i="18"/>
  <c r="Y49" i="18"/>
  <c r="Z49" i="18"/>
  <c r="AA49" i="18"/>
  <c r="AB49" i="18"/>
  <c r="AC49" i="18"/>
  <c r="AD49" i="18"/>
  <c r="AE49" i="18"/>
  <c r="AF49" i="18"/>
  <c r="AG49" i="18"/>
  <c r="AI49" i="18"/>
  <c r="AJ49" i="18"/>
  <c r="AK49" i="18"/>
  <c r="AQ49" i="18" s="1"/>
  <c r="AL49" i="18"/>
  <c r="AM49" i="18"/>
  <c r="AN49" i="18"/>
  <c r="AO49" i="18"/>
  <c r="AP49" i="18"/>
  <c r="AR49" i="18"/>
  <c r="AS49" i="18"/>
  <c r="AT49" i="18"/>
  <c r="AU49" i="18"/>
  <c r="AV49" i="18"/>
  <c r="AZ49" i="18"/>
  <c r="C50" i="18"/>
  <c r="D50" i="18"/>
  <c r="E50" i="18"/>
  <c r="F50" i="18"/>
  <c r="G50" i="18"/>
  <c r="H50" i="18"/>
  <c r="I50" i="18"/>
  <c r="J50" i="18"/>
  <c r="K50" i="18"/>
  <c r="L50" i="18"/>
  <c r="M50" i="18"/>
  <c r="P50" i="18"/>
  <c r="Q50" i="18"/>
  <c r="R50" i="18"/>
  <c r="S50" i="18"/>
  <c r="T50" i="18"/>
  <c r="U50" i="18"/>
  <c r="Z50" i="18"/>
  <c r="AA50" i="18"/>
  <c r="AB50" i="18"/>
  <c r="AC50" i="18"/>
  <c r="AD50" i="18"/>
  <c r="AE50" i="18"/>
  <c r="AF50" i="18"/>
  <c r="AG50" i="18"/>
  <c r="AI50" i="18"/>
  <c r="AJ50" i="18"/>
  <c r="AK50" i="18"/>
  <c r="AL50" i="18"/>
  <c r="AM50" i="18"/>
  <c r="AN50" i="18"/>
  <c r="AO50" i="18"/>
  <c r="AP50" i="18"/>
  <c r="AR50" i="18"/>
  <c r="AS50" i="18"/>
  <c r="AT50" i="18"/>
  <c r="AU50" i="18"/>
  <c r="AV50" i="18"/>
  <c r="AZ50" i="18"/>
  <c r="C51" i="18"/>
  <c r="D51" i="18"/>
  <c r="E51" i="18"/>
  <c r="F51" i="18"/>
  <c r="G51" i="18"/>
  <c r="H51" i="18"/>
  <c r="I51" i="18"/>
  <c r="J51" i="18"/>
  <c r="K51" i="18"/>
  <c r="L51" i="18"/>
  <c r="M51" i="18"/>
  <c r="P51" i="18"/>
  <c r="Q51" i="18"/>
  <c r="R51" i="18"/>
  <c r="S51" i="18"/>
  <c r="T51" i="18"/>
  <c r="U51" i="18"/>
  <c r="Z51" i="18"/>
  <c r="AA51" i="18"/>
  <c r="AB51" i="18"/>
  <c r="AC51" i="18"/>
  <c r="AD51" i="18"/>
  <c r="AE51" i="18"/>
  <c r="AF51" i="18"/>
  <c r="AG51" i="18"/>
  <c r="AI51" i="18"/>
  <c r="AJ51" i="18"/>
  <c r="AK51" i="18"/>
  <c r="AL51" i="18"/>
  <c r="AM51" i="18"/>
  <c r="AN51" i="18"/>
  <c r="AO51" i="18"/>
  <c r="AP51" i="18"/>
  <c r="AR51" i="18"/>
  <c r="AS51" i="18"/>
  <c r="AT51" i="18"/>
  <c r="AU51" i="18"/>
  <c r="AV51" i="18"/>
  <c r="AZ51" i="18"/>
  <c r="C52" i="18"/>
  <c r="D52" i="18"/>
  <c r="E52" i="18"/>
  <c r="F52" i="18"/>
  <c r="G52" i="18"/>
  <c r="H52" i="18"/>
  <c r="I52" i="18"/>
  <c r="J52" i="18"/>
  <c r="K52" i="18"/>
  <c r="L52" i="18"/>
  <c r="M52" i="18"/>
  <c r="P52" i="18"/>
  <c r="Q52" i="18"/>
  <c r="R52" i="18"/>
  <c r="S52" i="18"/>
  <c r="T52" i="18"/>
  <c r="U52" i="18"/>
  <c r="Z52" i="18"/>
  <c r="AA52" i="18"/>
  <c r="AB52" i="18"/>
  <c r="AC52" i="18"/>
  <c r="AD52" i="18"/>
  <c r="AE52" i="18"/>
  <c r="AF52" i="18"/>
  <c r="AG52" i="18"/>
  <c r="AI52" i="18"/>
  <c r="AJ52" i="18"/>
  <c r="AK52" i="18"/>
  <c r="AL52" i="18"/>
  <c r="AM52" i="18"/>
  <c r="AN52" i="18"/>
  <c r="AO52" i="18"/>
  <c r="AP52" i="18"/>
  <c r="AR52" i="18"/>
  <c r="AS52" i="18"/>
  <c r="AT52" i="18"/>
  <c r="AU52" i="18"/>
  <c r="AV52" i="18"/>
  <c r="AZ52" i="18"/>
  <c r="C53" i="18"/>
  <c r="D53" i="18"/>
  <c r="E53" i="18"/>
  <c r="F53" i="18"/>
  <c r="G53" i="18"/>
  <c r="H53" i="18"/>
  <c r="I53" i="18"/>
  <c r="J53" i="18"/>
  <c r="K53" i="18"/>
  <c r="L53" i="18"/>
  <c r="M53" i="18"/>
  <c r="P53" i="18"/>
  <c r="Q53" i="18"/>
  <c r="R53" i="18"/>
  <c r="S53" i="18"/>
  <c r="T53" i="18"/>
  <c r="U53" i="18"/>
  <c r="Z53" i="18"/>
  <c r="AA53" i="18"/>
  <c r="AB53" i="18"/>
  <c r="AC53" i="18"/>
  <c r="AD53" i="18"/>
  <c r="AE53" i="18"/>
  <c r="AF53" i="18"/>
  <c r="AG53" i="18"/>
  <c r="AI53" i="18"/>
  <c r="AJ53" i="18"/>
  <c r="AK53" i="18"/>
  <c r="AL53" i="18"/>
  <c r="AM53" i="18"/>
  <c r="AN53" i="18"/>
  <c r="AO53" i="18"/>
  <c r="AP53" i="18"/>
  <c r="AR53" i="18"/>
  <c r="AS53" i="18"/>
  <c r="AT53" i="18"/>
  <c r="AU53" i="18"/>
  <c r="AV53" i="18"/>
  <c r="AZ53" i="18"/>
  <c r="AV9" i="18"/>
  <c r="AU9" i="18"/>
  <c r="AT9" i="18"/>
  <c r="AS9" i="18"/>
  <c r="AR9" i="18"/>
  <c r="AP9" i="18"/>
  <c r="AO9" i="18"/>
  <c r="AN9" i="18"/>
  <c r="AM9" i="18"/>
  <c r="AL9" i="18"/>
  <c r="AK9" i="18"/>
  <c r="AJ9" i="18"/>
  <c r="AI9" i="18"/>
  <c r="AG9" i="18"/>
  <c r="AF9" i="18"/>
  <c r="AE9" i="18"/>
  <c r="AC9" i="18"/>
  <c r="AD9" i="18"/>
  <c r="AB9" i="18"/>
  <c r="AA9" i="18"/>
  <c r="Z9" i="18"/>
  <c r="U9" i="18"/>
  <c r="T9" i="18"/>
  <c r="S9" i="18"/>
  <c r="R9" i="18"/>
  <c r="Q9" i="18"/>
  <c r="P9" i="18"/>
  <c r="M9" i="18"/>
  <c r="L9" i="18"/>
  <c r="K9" i="18"/>
  <c r="J9" i="18"/>
  <c r="I9" i="18"/>
  <c r="H9" i="18"/>
  <c r="G9" i="18"/>
  <c r="F9" i="18"/>
  <c r="E9" i="18"/>
  <c r="D9" i="18"/>
  <c r="C9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AZ9" i="18"/>
  <c r="B9" i="18"/>
  <c r="AX57" i="18"/>
  <c r="Y57" i="18"/>
  <c r="V57" i="18"/>
  <c r="O57" i="18"/>
  <c r="AW57" i="18"/>
  <c r="AQ57" i="18"/>
  <c r="AH57" i="18"/>
  <c r="AX8" i="18"/>
  <c r="Y8" i="18"/>
  <c r="V8" i="18"/>
  <c r="O8" i="18"/>
  <c r="AW8" i="18"/>
  <c r="AQ8" i="18"/>
  <c r="AH8" i="18"/>
  <c r="BA7" i="18"/>
  <c r="F8" i="17"/>
  <c r="AH66" i="17"/>
  <c r="AH67" i="17"/>
  <c r="AH68" i="17"/>
  <c r="M70" i="17"/>
  <c r="M69" i="17"/>
  <c r="M68" i="17"/>
  <c r="M67" i="17"/>
  <c r="M66" i="17"/>
  <c r="W71" i="17"/>
  <c r="AT71" i="17"/>
  <c r="W70" i="17"/>
  <c r="S70" i="17"/>
  <c r="R70" i="17"/>
  <c r="Q70" i="17"/>
  <c r="P70" i="17"/>
  <c r="J70" i="17"/>
  <c r="G70" i="17"/>
  <c r="F70" i="17"/>
  <c r="D70" i="17"/>
  <c r="AV70" i="17"/>
  <c r="AT70" i="17"/>
  <c r="AS70" i="17"/>
  <c r="AO70" i="17"/>
  <c r="AN70" i="17"/>
  <c r="AM70" i="17"/>
  <c r="AF70" i="17"/>
  <c r="AB70" i="17"/>
  <c r="AA70" i="17"/>
  <c r="X69" i="17"/>
  <c r="W69" i="17"/>
  <c r="T69" i="17"/>
  <c r="S69" i="17"/>
  <c r="R69" i="17"/>
  <c r="Q69" i="17"/>
  <c r="P69" i="17"/>
  <c r="N69" i="17"/>
  <c r="K69" i="17"/>
  <c r="J69" i="17"/>
  <c r="H69" i="17"/>
  <c r="G69" i="17"/>
  <c r="F69" i="17"/>
  <c r="D69" i="17"/>
  <c r="C69" i="17"/>
  <c r="AV69" i="17"/>
  <c r="AU69" i="17"/>
  <c r="AT69" i="17"/>
  <c r="AS69" i="17"/>
  <c r="AQ69" i="17"/>
  <c r="AP69" i="17"/>
  <c r="AO69" i="17"/>
  <c r="AN69" i="17"/>
  <c r="AM69" i="17"/>
  <c r="AL69" i="17"/>
  <c r="AJ69" i="17"/>
  <c r="AF69" i="17"/>
  <c r="AB69" i="17"/>
  <c r="AA69" i="17"/>
  <c r="X68" i="17"/>
  <c r="W68" i="17"/>
  <c r="U68" i="17"/>
  <c r="T68" i="17"/>
  <c r="S68" i="17"/>
  <c r="R68" i="17"/>
  <c r="Q68" i="17"/>
  <c r="P68" i="17"/>
  <c r="N68" i="17"/>
  <c r="L68" i="17"/>
  <c r="K68" i="17"/>
  <c r="J68" i="17"/>
  <c r="I68" i="17"/>
  <c r="H68" i="17"/>
  <c r="G68" i="17"/>
  <c r="F68" i="17"/>
  <c r="E68" i="17"/>
  <c r="D68" i="17"/>
  <c r="C68" i="17"/>
  <c r="AW68" i="17"/>
  <c r="AV68" i="17"/>
  <c r="AU68" i="17"/>
  <c r="AT68" i="17"/>
  <c r="AS68" i="17"/>
  <c r="AQ68" i="17"/>
  <c r="AP68" i="17"/>
  <c r="AO68" i="17"/>
  <c r="AN68" i="17"/>
  <c r="AM68" i="17"/>
  <c r="AL68" i="17"/>
  <c r="AK68" i="17"/>
  <c r="AJ68" i="17"/>
  <c r="AG68" i="17"/>
  <c r="AF68" i="17"/>
  <c r="AE68" i="17"/>
  <c r="AD68" i="17"/>
  <c r="AC68" i="17"/>
  <c r="AB68" i="17"/>
  <c r="AA68" i="17"/>
  <c r="X67" i="17"/>
  <c r="W67" i="17"/>
  <c r="U67" i="17"/>
  <c r="T67" i="17"/>
  <c r="S67" i="17"/>
  <c r="R67" i="17"/>
  <c r="Q67" i="17"/>
  <c r="P67" i="17"/>
  <c r="N67" i="17"/>
  <c r="L67" i="17"/>
  <c r="K67" i="17"/>
  <c r="J67" i="17"/>
  <c r="I67" i="17"/>
  <c r="H67" i="17"/>
  <c r="G67" i="17"/>
  <c r="F67" i="17"/>
  <c r="E67" i="17"/>
  <c r="D67" i="17"/>
  <c r="C67" i="17"/>
  <c r="AW67" i="17"/>
  <c r="AV67" i="17"/>
  <c r="AU67" i="17"/>
  <c r="AT67" i="17"/>
  <c r="AS67" i="17"/>
  <c r="AQ67" i="17"/>
  <c r="AP67" i="17"/>
  <c r="AO67" i="17"/>
  <c r="AN67" i="17"/>
  <c r="AM67" i="17"/>
  <c r="AL67" i="17"/>
  <c r="AK67" i="17"/>
  <c r="AJ67" i="17"/>
  <c r="AG67" i="17"/>
  <c r="AF67" i="17"/>
  <c r="AE67" i="17"/>
  <c r="AD67" i="17"/>
  <c r="AC67" i="17"/>
  <c r="AB67" i="17"/>
  <c r="AA67" i="17"/>
  <c r="X66" i="17"/>
  <c r="W66" i="17"/>
  <c r="U66" i="17"/>
  <c r="T66" i="17"/>
  <c r="S66" i="17"/>
  <c r="R66" i="17"/>
  <c r="Q66" i="17"/>
  <c r="Q71" i="17" s="1"/>
  <c r="P66" i="17"/>
  <c r="N66" i="17"/>
  <c r="L66" i="17"/>
  <c r="K66" i="17"/>
  <c r="J66" i="17"/>
  <c r="I66" i="17"/>
  <c r="H66" i="17"/>
  <c r="G66" i="17"/>
  <c r="F66" i="17"/>
  <c r="E66" i="17"/>
  <c r="D66" i="17"/>
  <c r="C66" i="17"/>
  <c r="AW66" i="17"/>
  <c r="AV66" i="17"/>
  <c r="AU66" i="17"/>
  <c r="AT66" i="17"/>
  <c r="AS66" i="17"/>
  <c r="AQ66" i="17"/>
  <c r="AP66" i="17"/>
  <c r="AO66" i="17"/>
  <c r="AN66" i="17"/>
  <c r="AM66" i="17"/>
  <c r="AL66" i="17"/>
  <c r="AK66" i="17"/>
  <c r="AJ66" i="17"/>
  <c r="AG66" i="17"/>
  <c r="AF66" i="17"/>
  <c r="AE66" i="17"/>
  <c r="AD66" i="17"/>
  <c r="AC66" i="17"/>
  <c r="AB66" i="17"/>
  <c r="AA66" i="17"/>
  <c r="AN60" i="18" l="1"/>
  <c r="D60" i="18"/>
  <c r="Y41" i="18"/>
  <c r="V40" i="18"/>
  <c r="Y37" i="18"/>
  <c r="AW14" i="18"/>
  <c r="AV60" i="18"/>
  <c r="AM60" i="18"/>
  <c r="AD60" i="18"/>
  <c r="T60" i="18"/>
  <c r="K60" i="18"/>
  <c r="AD58" i="18"/>
  <c r="Z58" i="18"/>
  <c r="E4" i="9" s="1"/>
  <c r="AI58" i="18"/>
  <c r="E12" i="9" s="1"/>
  <c r="AR58" i="18"/>
  <c r="AR59" i="18" s="1"/>
  <c r="Y51" i="18"/>
  <c r="Y40" i="18"/>
  <c r="Y33" i="18"/>
  <c r="AW32" i="18"/>
  <c r="V32" i="18"/>
  <c r="AW28" i="18"/>
  <c r="Y25" i="18"/>
  <c r="V16" i="18"/>
  <c r="Y14" i="18"/>
  <c r="AU60" i="18"/>
  <c r="AL60" i="18"/>
  <c r="J60" i="18"/>
  <c r="C60" i="18"/>
  <c r="L60" i="18"/>
  <c r="AW49" i="18"/>
  <c r="AM58" i="18"/>
  <c r="E16" i="9" s="1"/>
  <c r="AW35" i="18"/>
  <c r="O18" i="18"/>
  <c r="V13" i="18"/>
  <c r="AT60" i="18"/>
  <c r="AK60" i="18"/>
  <c r="AB60" i="18"/>
  <c r="R60" i="18"/>
  <c r="I60" i="18"/>
  <c r="V53" i="18"/>
  <c r="Y47" i="18"/>
  <c r="AW46" i="18"/>
  <c r="AW45" i="18"/>
  <c r="AQ38" i="18"/>
  <c r="Y28" i="18"/>
  <c r="O21" i="18"/>
  <c r="AS58" i="18"/>
  <c r="E21" i="9" s="1"/>
  <c r="AS60" i="18"/>
  <c r="AJ60" i="18"/>
  <c r="AA60" i="18"/>
  <c r="Q60" i="18"/>
  <c r="H60" i="18"/>
  <c r="AE60" i="18"/>
  <c r="W60" i="18"/>
  <c r="V38" i="18"/>
  <c r="AW36" i="18"/>
  <c r="AH12" i="18"/>
  <c r="AR60" i="18"/>
  <c r="AI60" i="18"/>
  <c r="Z60" i="18"/>
  <c r="P60" i="18"/>
  <c r="G60" i="18"/>
  <c r="Y53" i="18"/>
  <c r="AH50" i="18"/>
  <c r="AW30" i="18"/>
  <c r="T58" i="18"/>
  <c r="E41" i="9" s="1"/>
  <c r="AP60" i="18"/>
  <c r="AG60" i="18"/>
  <c r="N60" i="18"/>
  <c r="F60" i="18"/>
  <c r="U60" i="18"/>
  <c r="AW38" i="18"/>
  <c r="Y52" i="18"/>
  <c r="AO60" i="18"/>
  <c r="AF60" i="18"/>
  <c r="M60" i="18"/>
  <c r="E60" i="18"/>
  <c r="AC60" i="18"/>
  <c r="X60" i="18"/>
  <c r="S60" i="18"/>
  <c r="AA58" i="18"/>
  <c r="AQ33" i="18"/>
  <c r="K58" i="18"/>
  <c r="AE58" i="18"/>
  <c r="AW25" i="18"/>
  <c r="AU58" i="18"/>
  <c r="AU59" i="18" s="1"/>
  <c r="AL58" i="18"/>
  <c r="AL59" i="18" s="1"/>
  <c r="AC58" i="18"/>
  <c r="AC59" i="18" s="1"/>
  <c r="S58" i="18"/>
  <c r="S59" i="18" s="1"/>
  <c r="AG58" i="18"/>
  <c r="AG59" i="18" s="1"/>
  <c r="AP58" i="18"/>
  <c r="AW39" i="18"/>
  <c r="O34" i="18"/>
  <c r="AX34" i="18" s="1"/>
  <c r="AQ22" i="18"/>
  <c r="AK58" i="18"/>
  <c r="AK59" i="18" s="1"/>
  <c r="AB58" i="18"/>
  <c r="AB59" i="18" s="1"/>
  <c r="R58" i="18"/>
  <c r="R59" i="18" s="1"/>
  <c r="E8" i="9"/>
  <c r="F28" i="19"/>
  <c r="H28" i="19" s="1"/>
  <c r="H58" i="18"/>
  <c r="AT58" i="18"/>
  <c r="J58" i="18"/>
  <c r="J59" i="18" s="1"/>
  <c r="V48" i="18"/>
  <c r="AQ47" i="18"/>
  <c r="V34" i="18"/>
  <c r="Y20" i="18"/>
  <c r="AO58" i="18"/>
  <c r="AF58" i="18"/>
  <c r="M58" i="18"/>
  <c r="E58" i="18"/>
  <c r="E59" i="18" s="1"/>
  <c r="Q58" i="18"/>
  <c r="Q59" i="18" s="1"/>
  <c r="AJ58" i="18"/>
  <c r="AW23" i="18"/>
  <c r="AV58" i="18"/>
  <c r="AV59" i="18" s="1"/>
  <c r="AW52" i="18"/>
  <c r="AW37" i="18"/>
  <c r="Y27" i="18"/>
  <c r="AH20" i="18"/>
  <c r="Y44" i="18"/>
  <c r="V42" i="18"/>
  <c r="U58" i="18"/>
  <c r="U59" i="18" s="1"/>
  <c r="AN58" i="18"/>
  <c r="AN59" i="18" s="1"/>
  <c r="Y38" i="18"/>
  <c r="C58" i="18"/>
  <c r="C59" i="18" s="1"/>
  <c r="AH52" i="18"/>
  <c r="V46" i="18"/>
  <c r="AH44" i="18"/>
  <c r="AH42" i="18"/>
  <c r="AH38" i="18"/>
  <c r="AH36" i="18"/>
  <c r="AQ35" i="18"/>
  <c r="V35" i="18"/>
  <c r="AQ30" i="18"/>
  <c r="AH27" i="18"/>
  <c r="AH22" i="18"/>
  <c r="AQ21" i="18"/>
  <c r="V15" i="18"/>
  <c r="O15" i="18"/>
  <c r="AX15" i="18" s="1"/>
  <c r="O53" i="18"/>
  <c r="AQ52" i="18"/>
  <c r="AH49" i="18"/>
  <c r="AQ46" i="18"/>
  <c r="AH46" i="18"/>
  <c r="AY46" i="18" s="1"/>
  <c r="AQ40" i="18"/>
  <c r="AQ39" i="18"/>
  <c r="AH32" i="18"/>
  <c r="AH29" i="18"/>
  <c r="AW27" i="18"/>
  <c r="AQ27" i="18"/>
  <c r="AW21" i="18"/>
  <c r="AH18" i="18"/>
  <c r="AH17" i="18"/>
  <c r="AY17" i="18" s="1"/>
  <c r="Y15" i="18"/>
  <c r="I58" i="18"/>
  <c r="I59" i="18" s="1"/>
  <c r="AW26" i="18"/>
  <c r="V19" i="18"/>
  <c r="AH16" i="18"/>
  <c r="P58" i="18"/>
  <c r="O47" i="18"/>
  <c r="Y21" i="18"/>
  <c r="AW15" i="18"/>
  <c r="N58" i="18"/>
  <c r="O52" i="18"/>
  <c r="Y43" i="18"/>
  <c r="AQ41" i="18"/>
  <c r="AQ36" i="18"/>
  <c r="O33" i="18"/>
  <c r="AQ28" i="18"/>
  <c r="O24" i="18"/>
  <c r="AX24" i="18" s="1"/>
  <c r="Y19" i="18"/>
  <c r="V18" i="18"/>
  <c r="AW16" i="18"/>
  <c r="W58" i="18"/>
  <c r="W59" i="18" s="1"/>
  <c r="V26" i="18"/>
  <c r="AH13" i="18"/>
  <c r="AQ11" i="18"/>
  <c r="G58" i="18"/>
  <c r="AW53" i="18"/>
  <c r="AQ51" i="18"/>
  <c r="V51" i="18"/>
  <c r="Y46" i="18"/>
  <c r="Y29" i="18"/>
  <c r="V24" i="18"/>
  <c r="O20" i="18"/>
  <c r="X58" i="18"/>
  <c r="X59" i="18" s="1"/>
  <c r="V50" i="18"/>
  <c r="O50" i="18"/>
  <c r="O42" i="18"/>
  <c r="AX42" i="18" s="1"/>
  <c r="AW41" i="18"/>
  <c r="V39" i="18"/>
  <c r="O39" i="18"/>
  <c r="O37" i="18"/>
  <c r="V31" i="18"/>
  <c r="AH28" i="18"/>
  <c r="AY28" i="18" s="1"/>
  <c r="AH25" i="18"/>
  <c r="V25" i="18"/>
  <c r="O13" i="18"/>
  <c r="AX13" i="18" s="1"/>
  <c r="AW10" i="18"/>
  <c r="V10" i="18"/>
  <c r="L58" i="18"/>
  <c r="D58" i="18"/>
  <c r="O26" i="18"/>
  <c r="AX26" i="18" s="1"/>
  <c r="AW47" i="18"/>
  <c r="V45" i="18"/>
  <c r="AH41" i="18"/>
  <c r="Y34" i="18"/>
  <c r="O29" i="18"/>
  <c r="AQ15" i="18"/>
  <c r="F58" i="18"/>
  <c r="F59" i="18" s="1"/>
  <c r="O51" i="18"/>
  <c r="AH47" i="18"/>
  <c r="O45" i="18"/>
  <c r="AX45" i="18" s="1"/>
  <c r="AQ43" i="18"/>
  <c r="O43" i="18"/>
  <c r="Y42" i="18"/>
  <c r="V37" i="18"/>
  <c r="Y36" i="18"/>
  <c r="AH35" i="18"/>
  <c r="AH33" i="18"/>
  <c r="Y31" i="18"/>
  <c r="AQ25" i="18"/>
  <c r="AW22" i="18"/>
  <c r="O19" i="18"/>
  <c r="Y18" i="18"/>
  <c r="O17" i="18"/>
  <c r="AQ12" i="18"/>
  <c r="AY12" i="18" s="1"/>
  <c r="AH51" i="18"/>
  <c r="V49" i="18"/>
  <c r="AQ19" i="18"/>
  <c r="AH14" i="18"/>
  <c r="O10" i="18"/>
  <c r="AQ53" i="18"/>
  <c r="O48" i="18"/>
  <c r="O41" i="18"/>
  <c r="AH24" i="18"/>
  <c r="AY24" i="18" s="1"/>
  <c r="Y10" i="18"/>
  <c r="AZ58" i="18"/>
  <c r="AW50" i="18"/>
  <c r="O49" i="18"/>
  <c r="AQ45" i="18"/>
  <c r="AQ44" i="18"/>
  <c r="V43" i="18"/>
  <c r="O40" i="18"/>
  <c r="AH39" i="18"/>
  <c r="O28" i="18"/>
  <c r="V27" i="18"/>
  <c r="AH21" i="18"/>
  <c r="AY21" i="18" s="1"/>
  <c r="O12" i="18"/>
  <c r="AW11" i="18"/>
  <c r="V11" i="18"/>
  <c r="AQ42" i="18"/>
  <c r="AH40" i="18"/>
  <c r="O36" i="18"/>
  <c r="AH34" i="18"/>
  <c r="AQ32" i="18"/>
  <c r="V30" i="18"/>
  <c r="AQ26" i="18"/>
  <c r="AH23" i="18"/>
  <c r="AY23" i="18" s="1"/>
  <c r="V20" i="18"/>
  <c r="AQ16" i="18"/>
  <c r="V14" i="18"/>
  <c r="AH53" i="18"/>
  <c r="V44" i="18"/>
  <c r="AH30" i="18"/>
  <c r="O22" i="18"/>
  <c r="AH19" i="18"/>
  <c r="AQ14" i="18"/>
  <c r="AQ13" i="18"/>
  <c r="AW42" i="18"/>
  <c r="O27" i="18"/>
  <c r="AW13" i="18"/>
  <c r="BA13" i="18" s="1"/>
  <c r="C8" i="19" s="1"/>
  <c r="AQ50" i="18"/>
  <c r="AH48" i="18"/>
  <c r="AH37" i="18"/>
  <c r="AW34" i="18"/>
  <c r="AH31" i="18"/>
  <c r="AY31" i="18" s="1"/>
  <c r="V28" i="18"/>
  <c r="AQ24" i="18"/>
  <c r="V22" i="18"/>
  <c r="AQ18" i="18"/>
  <c r="AH15" i="18"/>
  <c r="AY15" i="18" s="1"/>
  <c r="V12" i="18"/>
  <c r="Y50" i="18"/>
  <c r="AW40" i="18"/>
  <c r="AQ29" i="18"/>
  <c r="O23" i="18"/>
  <c r="AQ37" i="18"/>
  <c r="AW29" i="18"/>
  <c r="Y26" i="18"/>
  <c r="AW19" i="18"/>
  <c r="O11" i="18"/>
  <c r="AQ48" i="18"/>
  <c r="V47" i="18"/>
  <c r="O44" i="18"/>
  <c r="O38" i="18"/>
  <c r="V36" i="18"/>
  <c r="V33" i="18"/>
  <c r="O31" i="18"/>
  <c r="AH26" i="18"/>
  <c r="AW24" i="18"/>
  <c r="AQ23" i="18"/>
  <c r="AQ20" i="18"/>
  <c r="AW18" i="18"/>
  <c r="V17" i="18"/>
  <c r="AX17" i="18" s="1"/>
  <c r="AH10" i="18"/>
  <c r="O46" i="18"/>
  <c r="AW51" i="18"/>
  <c r="V23" i="18"/>
  <c r="AQ34" i="18"/>
  <c r="V52" i="18"/>
  <c r="AW48" i="18"/>
  <c r="AH45" i="18"/>
  <c r="AW43" i="18"/>
  <c r="AH43" i="18"/>
  <c r="AY43" i="18" s="1"/>
  <c r="V41" i="18"/>
  <c r="O35" i="18"/>
  <c r="O32" i="18"/>
  <c r="AX32" i="18" s="1"/>
  <c r="O30" i="18"/>
  <c r="O25" i="18"/>
  <c r="O16" i="18"/>
  <c r="O14" i="18"/>
  <c r="AQ10" i="18"/>
  <c r="AH11" i="18"/>
  <c r="AW74" i="17"/>
  <c r="AJ59" i="18"/>
  <c r="P59" i="18"/>
  <c r="AW9" i="18"/>
  <c r="AD59" i="18"/>
  <c r="AH9" i="18"/>
  <c r="O9" i="18"/>
  <c r="M59" i="18"/>
  <c r="Y9" i="18"/>
  <c r="V9" i="18"/>
  <c r="AA59" i="18"/>
  <c r="AQ9" i="18"/>
  <c r="U74" i="17"/>
  <c r="L74" i="17"/>
  <c r="AG74" i="17"/>
  <c r="M74" i="17"/>
  <c r="AD74" i="17"/>
  <c r="AM74" i="17"/>
  <c r="AP74" i="17"/>
  <c r="D74" i="17"/>
  <c r="X74" i="17"/>
  <c r="N74" i="17"/>
  <c r="AV74" i="17"/>
  <c r="I74" i="17"/>
  <c r="AE74" i="17"/>
  <c r="AN74" i="17"/>
  <c r="J74" i="17"/>
  <c r="S74" i="17"/>
  <c r="H74" i="17"/>
  <c r="Q74" i="17"/>
  <c r="AA74" i="17"/>
  <c r="AS74" i="17"/>
  <c r="R71" i="17"/>
  <c r="R74" i="17" s="1"/>
  <c r="C74" i="17"/>
  <c r="T74" i="17"/>
  <c r="AQ74" i="17"/>
  <c r="AJ74" i="17"/>
  <c r="AB74" i="17"/>
  <c r="AK74" i="17"/>
  <c r="AT74" i="17"/>
  <c r="G74" i="17"/>
  <c r="P74" i="17"/>
  <c r="AF74" i="17"/>
  <c r="AO74" i="17"/>
  <c r="K74" i="17"/>
  <c r="AH74" i="17"/>
  <c r="W74" i="17"/>
  <c r="AC74" i="17"/>
  <c r="AL74" i="17"/>
  <c r="AU74" i="17"/>
  <c r="F74" i="17"/>
  <c r="E74" i="17"/>
  <c r="BA57" i="2"/>
  <c r="F24" i="19" l="1"/>
  <c r="H24" i="19" s="1"/>
  <c r="Z59" i="18"/>
  <c r="F20" i="19"/>
  <c r="H20" i="19" s="1"/>
  <c r="T59" i="18"/>
  <c r="F40" i="19"/>
  <c r="H40" i="19" s="1"/>
  <c r="AS59" i="18"/>
  <c r="E20" i="9"/>
  <c r="AX40" i="18"/>
  <c r="AX21" i="18"/>
  <c r="AX25" i="18"/>
  <c r="AX38" i="18"/>
  <c r="AX47" i="18"/>
  <c r="AX52" i="18"/>
  <c r="AX20" i="18"/>
  <c r="BA33" i="18"/>
  <c r="C28" i="19" s="1"/>
  <c r="BA47" i="18"/>
  <c r="C42" i="19" s="1"/>
  <c r="AX53" i="18"/>
  <c r="AX51" i="18"/>
  <c r="AY11" i="18"/>
  <c r="BA22" i="18"/>
  <c r="C17" i="19" s="1"/>
  <c r="AY38" i="18"/>
  <c r="AX18" i="18"/>
  <c r="F41" i="19"/>
  <c r="H41" i="19" s="1"/>
  <c r="BA18" i="18"/>
  <c r="C13" i="19" s="1"/>
  <c r="AX35" i="18"/>
  <c r="F5" i="19"/>
  <c r="H5" i="19" s="1"/>
  <c r="E26" i="9"/>
  <c r="BA29" i="18"/>
  <c r="C24" i="19" s="1"/>
  <c r="AY35" i="18"/>
  <c r="AX19" i="18"/>
  <c r="AY36" i="18"/>
  <c r="AX14" i="18"/>
  <c r="AI59" i="18"/>
  <c r="AY39" i="18"/>
  <c r="F32" i="19"/>
  <c r="H32" i="19" s="1"/>
  <c r="F36" i="19"/>
  <c r="H36" i="19" s="1"/>
  <c r="AY48" i="18"/>
  <c r="AY50" i="18"/>
  <c r="AM59" i="18"/>
  <c r="AX16" i="18"/>
  <c r="AY45" i="18"/>
  <c r="BA25" i="18"/>
  <c r="C20" i="19" s="1"/>
  <c r="BA41" i="18"/>
  <c r="C36" i="19" s="1"/>
  <c r="AY49" i="18"/>
  <c r="AY27" i="18"/>
  <c r="E10" i="9"/>
  <c r="F30" i="19"/>
  <c r="H30" i="19" s="1"/>
  <c r="E18" i="9"/>
  <c r="F38" i="19"/>
  <c r="H38" i="19" s="1"/>
  <c r="AF59" i="18"/>
  <c r="AX46" i="18"/>
  <c r="AX31" i="18"/>
  <c r="AX36" i="18"/>
  <c r="BA38" i="18"/>
  <c r="C33" i="19" s="1"/>
  <c r="AY16" i="18"/>
  <c r="AY42" i="18"/>
  <c r="E27" i="9"/>
  <c r="F6" i="19"/>
  <c r="H6" i="19" s="1"/>
  <c r="E14" i="9"/>
  <c r="F34" i="19"/>
  <c r="H34" i="19" s="1"/>
  <c r="E15" i="9"/>
  <c r="F35" i="19"/>
  <c r="H35" i="19" s="1"/>
  <c r="AO59" i="18"/>
  <c r="AX30" i="18"/>
  <c r="AY10" i="18"/>
  <c r="AX33" i="18"/>
  <c r="AX11" i="18"/>
  <c r="AX23" i="18"/>
  <c r="AY37" i="18"/>
  <c r="AY40" i="18"/>
  <c r="BA50" i="18"/>
  <c r="C45" i="19" s="1"/>
  <c r="AY14" i="18"/>
  <c r="AY33" i="18"/>
  <c r="AY47" i="18"/>
  <c r="AY25" i="18"/>
  <c r="AY22" i="18"/>
  <c r="AY44" i="18"/>
  <c r="E35" i="9"/>
  <c r="F14" i="19"/>
  <c r="H14" i="19" s="1"/>
  <c r="E32" i="9"/>
  <c r="F11" i="19"/>
  <c r="H11" i="19" s="1"/>
  <c r="E23" i="9"/>
  <c r="F43" i="19"/>
  <c r="H43" i="19" s="1"/>
  <c r="E22" i="9"/>
  <c r="F42" i="19"/>
  <c r="H42" i="19" s="1"/>
  <c r="BA35" i="18"/>
  <c r="C30" i="19" s="1"/>
  <c r="E29" i="9"/>
  <c r="F8" i="19"/>
  <c r="H8" i="19" s="1"/>
  <c r="E36" i="9"/>
  <c r="F15" i="19"/>
  <c r="H15" i="19" s="1"/>
  <c r="AY52" i="18"/>
  <c r="E30" i="9"/>
  <c r="F9" i="19"/>
  <c r="H9" i="19" s="1"/>
  <c r="E34" i="9"/>
  <c r="F13" i="19"/>
  <c r="H13" i="19" s="1"/>
  <c r="E25" i="9"/>
  <c r="F4" i="19"/>
  <c r="H4" i="19" s="1"/>
  <c r="E13" i="9"/>
  <c r="F33" i="19"/>
  <c r="H33" i="19" s="1"/>
  <c r="E33" i="9"/>
  <c r="F12" i="19"/>
  <c r="H12" i="19" s="1"/>
  <c r="L59" i="18"/>
  <c r="AX50" i="18"/>
  <c r="AY30" i="18"/>
  <c r="AX43" i="18"/>
  <c r="AX41" i="18"/>
  <c r="AY51" i="18"/>
  <c r="AX29" i="18"/>
  <c r="AX39" i="18"/>
  <c r="AY13" i="18"/>
  <c r="AY32" i="18"/>
  <c r="AY20" i="18"/>
  <c r="E11" i="9"/>
  <c r="F31" i="19"/>
  <c r="H31" i="19" s="1"/>
  <c r="E24" i="9"/>
  <c r="F44" i="19"/>
  <c r="H44" i="19" s="1"/>
  <c r="AY19" i="18"/>
  <c r="E44" i="9"/>
  <c r="F23" i="19"/>
  <c r="H23" i="19" s="1"/>
  <c r="E31" i="9"/>
  <c r="F10" i="19"/>
  <c r="H10" i="19" s="1"/>
  <c r="E9" i="9"/>
  <c r="F29" i="19"/>
  <c r="H29" i="19" s="1"/>
  <c r="BA49" i="18"/>
  <c r="C44" i="19" s="1"/>
  <c r="AX37" i="18"/>
  <c r="AY29" i="18"/>
  <c r="E19" i="9"/>
  <c r="F39" i="19"/>
  <c r="H39" i="19" s="1"/>
  <c r="D59" i="18"/>
  <c r="AP59" i="18"/>
  <c r="AT59" i="18"/>
  <c r="BA28" i="18"/>
  <c r="C23" i="19" s="1"/>
  <c r="BA32" i="18"/>
  <c r="C27" i="19" s="1"/>
  <c r="AX12" i="18"/>
  <c r="BA44" i="18"/>
  <c r="C39" i="19" s="1"/>
  <c r="AX48" i="18"/>
  <c r="G59" i="18"/>
  <c r="E17" i="9"/>
  <c r="F37" i="19"/>
  <c r="H37" i="19" s="1"/>
  <c r="E39" i="9"/>
  <c r="F18" i="19"/>
  <c r="H18" i="19" s="1"/>
  <c r="E40" i="9"/>
  <c r="F19" i="19"/>
  <c r="H19" i="19" s="1"/>
  <c r="E28" i="9"/>
  <c r="F7" i="19"/>
  <c r="H7" i="19" s="1"/>
  <c r="AX44" i="18"/>
  <c r="N59" i="18"/>
  <c r="AY9" i="18"/>
  <c r="K59" i="18"/>
  <c r="AY26" i="18"/>
  <c r="Y60" i="18"/>
  <c r="AE59" i="18"/>
  <c r="AY53" i="18"/>
  <c r="AY34" i="18"/>
  <c r="BA17" i="18"/>
  <c r="C12" i="19" s="1"/>
  <c r="H59" i="18"/>
  <c r="AY41" i="18"/>
  <c r="E43" i="9"/>
  <c r="F22" i="19"/>
  <c r="H22" i="19" s="1"/>
  <c r="E37" i="9"/>
  <c r="F16" i="19"/>
  <c r="H16" i="19" s="1"/>
  <c r="AY18" i="18"/>
  <c r="E42" i="9"/>
  <c r="F21" i="19"/>
  <c r="H21" i="19" s="1"/>
  <c r="E38" i="9"/>
  <c r="F17" i="19"/>
  <c r="H17" i="19" s="1"/>
  <c r="E6" i="9"/>
  <c r="F26" i="19"/>
  <c r="H26" i="19" s="1"/>
  <c r="E7" i="9"/>
  <c r="F27" i="19"/>
  <c r="H27" i="19" s="1"/>
  <c r="E5" i="9"/>
  <c r="F25" i="19"/>
  <c r="H25" i="19" s="1"/>
  <c r="BA53" i="18"/>
  <c r="C48" i="19" s="1"/>
  <c r="BA39" i="18"/>
  <c r="C34" i="19" s="1"/>
  <c r="BA34" i="18"/>
  <c r="C29" i="19" s="1"/>
  <c r="BA24" i="18"/>
  <c r="C19" i="19" s="1"/>
  <c r="BA10" i="18"/>
  <c r="C5" i="19" s="1"/>
  <c r="BA46" i="18"/>
  <c r="C41" i="19" s="1"/>
  <c r="BA42" i="18"/>
  <c r="C37" i="19" s="1"/>
  <c r="O58" i="18"/>
  <c r="O59" i="18" s="1"/>
  <c r="BA12" i="18"/>
  <c r="C7" i="19" s="1"/>
  <c r="BA31" i="18"/>
  <c r="C26" i="19" s="1"/>
  <c r="BA20" i="18"/>
  <c r="C15" i="19" s="1"/>
  <c r="BA51" i="18"/>
  <c r="C46" i="19" s="1"/>
  <c r="BA19" i="18"/>
  <c r="C14" i="19" s="1"/>
  <c r="BA15" i="18"/>
  <c r="C10" i="19" s="1"/>
  <c r="BA48" i="18"/>
  <c r="C43" i="19" s="1"/>
  <c r="AX27" i="18"/>
  <c r="BA27" i="18"/>
  <c r="C22" i="19" s="1"/>
  <c r="BA30" i="18"/>
  <c r="C25" i="19" s="1"/>
  <c r="AX28" i="18"/>
  <c r="BA36" i="18"/>
  <c r="C31" i="19" s="1"/>
  <c r="BA52" i="18"/>
  <c r="C47" i="19" s="1"/>
  <c r="V58" i="18"/>
  <c r="V59" i="18" s="1"/>
  <c r="AH58" i="18"/>
  <c r="BA45" i="18"/>
  <c r="C40" i="19" s="1"/>
  <c r="BA14" i="18"/>
  <c r="C9" i="19" s="1"/>
  <c r="BA26" i="18"/>
  <c r="C21" i="19" s="1"/>
  <c r="AW58" i="18"/>
  <c r="AW59" i="18" s="1"/>
  <c r="BA16" i="18"/>
  <c r="C11" i="19" s="1"/>
  <c r="BA40" i="18"/>
  <c r="C35" i="19" s="1"/>
  <c r="BA21" i="18"/>
  <c r="C16" i="19" s="1"/>
  <c r="BA11" i="18"/>
  <c r="C6" i="19" s="1"/>
  <c r="BA43" i="18"/>
  <c r="C38" i="19" s="1"/>
  <c r="BA37" i="18"/>
  <c r="C32" i="19" s="1"/>
  <c r="AX22" i="18"/>
  <c r="BA23" i="18"/>
  <c r="C18" i="19" s="1"/>
  <c r="AX49" i="18"/>
  <c r="AX10" i="18"/>
  <c r="V60" i="18"/>
  <c r="AQ58" i="18"/>
  <c r="AQ59" i="18" s="1"/>
  <c r="Y58" i="18"/>
  <c r="Y59" i="18" s="1"/>
  <c r="AQ60" i="18"/>
  <c r="AW60" i="18"/>
  <c r="AH60" i="18"/>
  <c r="BA9" i="18"/>
  <c r="C4" i="19" s="1"/>
  <c r="AX9" i="18"/>
  <c r="O60" i="18"/>
  <c r="AX60" i="18" s="1"/>
  <c r="C49" i="19" l="1"/>
  <c r="AY60" i="18"/>
  <c r="L14" i="19"/>
  <c r="AY58" i="18"/>
  <c r="AY59" i="18" s="1"/>
  <c r="AX58" i="18"/>
  <c r="AX59" i="18" s="1"/>
  <c r="BA60" i="18"/>
  <c r="BA58" i="18"/>
  <c r="BA59" i="18" s="1"/>
  <c r="AH59" i="18"/>
  <c r="L13" i="19" l="1"/>
  <c r="AW57" i="2"/>
  <c r="AT57" i="2"/>
  <c r="AM57" i="2"/>
  <c r="Z57" i="2"/>
  <c r="T57" i="2"/>
  <c r="K57" i="2"/>
  <c r="AW8" i="2"/>
  <c r="AT8" i="2"/>
  <c r="AM8" i="2"/>
  <c r="Z8" i="2"/>
  <c r="T8" i="2"/>
  <c r="K8" i="2"/>
  <c r="L12" i="19" l="1"/>
  <c r="AH58" i="2"/>
  <c r="R60" i="2"/>
  <c r="AX57" i="2"/>
  <c r="AY57" i="2"/>
  <c r="BA8" i="2"/>
  <c r="AX8" i="2"/>
  <c r="AY8" i="2"/>
  <c r="C10" i="2"/>
  <c r="D10" i="2"/>
  <c r="E10" i="2"/>
  <c r="F10" i="2"/>
  <c r="G10" i="2"/>
  <c r="H10" i="2"/>
  <c r="I10" i="2"/>
  <c r="L10" i="2"/>
  <c r="M10" i="2"/>
  <c r="N10" i="2"/>
  <c r="O10" i="2"/>
  <c r="P10" i="2"/>
  <c r="Q10" i="2"/>
  <c r="R10" i="2"/>
  <c r="S10" i="2"/>
  <c r="U10" i="2"/>
  <c r="V10" i="2"/>
  <c r="W10" i="2"/>
  <c r="X10" i="2"/>
  <c r="Y10" i="2"/>
  <c r="Z10" i="2"/>
  <c r="AA10" i="2"/>
  <c r="AB10" i="2"/>
  <c r="AC10" i="2"/>
  <c r="AD10" i="2"/>
  <c r="AE10" i="2"/>
  <c r="AF10" i="2"/>
  <c r="AH10" i="2"/>
  <c r="AI10" i="2"/>
  <c r="AJ10" i="2"/>
  <c r="AN10" i="2"/>
  <c r="AO10" i="2"/>
  <c r="AP10" i="2"/>
  <c r="AQ10" i="2"/>
  <c r="AR10" i="2"/>
  <c r="AS10" i="2"/>
  <c r="AW10" i="2"/>
  <c r="AZ10" i="2"/>
  <c r="C11" i="2"/>
  <c r="D11" i="2"/>
  <c r="E11" i="2"/>
  <c r="F11" i="2"/>
  <c r="G11" i="2"/>
  <c r="H11" i="2"/>
  <c r="I11" i="2"/>
  <c r="L11" i="2"/>
  <c r="T11" i="2" s="1"/>
  <c r="M11" i="2"/>
  <c r="N11" i="2"/>
  <c r="O11" i="2"/>
  <c r="P11" i="2"/>
  <c r="Q11" i="2"/>
  <c r="R11" i="2"/>
  <c r="S11" i="2"/>
  <c r="U11" i="2"/>
  <c r="V11" i="2"/>
  <c r="W11" i="2"/>
  <c r="X11" i="2"/>
  <c r="Y11" i="2"/>
  <c r="AA11" i="2"/>
  <c r="AB11" i="2"/>
  <c r="AC11" i="2"/>
  <c r="AD11" i="2"/>
  <c r="AE11" i="2"/>
  <c r="AF11" i="2"/>
  <c r="AH11" i="2"/>
  <c r="AI11" i="2"/>
  <c r="AJ11" i="2"/>
  <c r="AN11" i="2"/>
  <c r="AO11" i="2"/>
  <c r="AP11" i="2"/>
  <c r="AQ11" i="2"/>
  <c r="AR11" i="2"/>
  <c r="AS11" i="2"/>
  <c r="AT11" i="2"/>
  <c r="AW11" i="2"/>
  <c r="AZ11" i="2"/>
  <c r="C12" i="2"/>
  <c r="D12" i="2"/>
  <c r="E12" i="2"/>
  <c r="F12" i="2"/>
  <c r="G12" i="2"/>
  <c r="H12" i="2"/>
  <c r="I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H12" i="2"/>
  <c r="AI12" i="2"/>
  <c r="AJ12" i="2"/>
  <c r="AN12" i="2"/>
  <c r="AO12" i="2"/>
  <c r="AT12" i="2" s="1"/>
  <c r="AP12" i="2"/>
  <c r="AQ12" i="2"/>
  <c r="AR12" i="2"/>
  <c r="AS12" i="2"/>
  <c r="AW12" i="2"/>
  <c r="AZ12" i="2"/>
  <c r="C13" i="2"/>
  <c r="D13" i="2"/>
  <c r="E13" i="2"/>
  <c r="F13" i="2"/>
  <c r="G13" i="2"/>
  <c r="H13" i="2"/>
  <c r="I13" i="2"/>
  <c r="L13" i="2"/>
  <c r="M13" i="2"/>
  <c r="N13" i="2"/>
  <c r="O13" i="2"/>
  <c r="P13" i="2"/>
  <c r="Q13" i="2"/>
  <c r="R13" i="2"/>
  <c r="S13" i="2"/>
  <c r="U13" i="2"/>
  <c r="V13" i="2"/>
  <c r="Z13" i="2" s="1"/>
  <c r="W13" i="2"/>
  <c r="X13" i="2"/>
  <c r="Y13" i="2"/>
  <c r="AA13" i="2"/>
  <c r="AB13" i="2"/>
  <c r="AC13" i="2"/>
  <c r="AD13" i="2"/>
  <c r="AE13" i="2"/>
  <c r="AF13" i="2"/>
  <c r="AH13" i="2"/>
  <c r="AI13" i="2"/>
  <c r="AJ13" i="2"/>
  <c r="AN13" i="2"/>
  <c r="AT13" i="2" s="1"/>
  <c r="AO13" i="2"/>
  <c r="AP13" i="2"/>
  <c r="AQ13" i="2"/>
  <c r="AR13" i="2"/>
  <c r="AS13" i="2"/>
  <c r="AW13" i="2"/>
  <c r="AZ13" i="2"/>
  <c r="C14" i="2"/>
  <c r="D14" i="2"/>
  <c r="E14" i="2"/>
  <c r="F14" i="2"/>
  <c r="G14" i="2"/>
  <c r="H14" i="2"/>
  <c r="I14" i="2"/>
  <c r="L14" i="2"/>
  <c r="M14" i="2"/>
  <c r="N14" i="2"/>
  <c r="O14" i="2"/>
  <c r="P14" i="2"/>
  <c r="Q14" i="2"/>
  <c r="R14" i="2"/>
  <c r="S14" i="2"/>
  <c r="U14" i="2"/>
  <c r="V14" i="2"/>
  <c r="W14" i="2"/>
  <c r="X14" i="2"/>
  <c r="Y14" i="2"/>
  <c r="AA14" i="2"/>
  <c r="AB14" i="2"/>
  <c r="AC14" i="2"/>
  <c r="AD14" i="2"/>
  <c r="AE14" i="2"/>
  <c r="AF14" i="2"/>
  <c r="AH14" i="2"/>
  <c r="AI14" i="2"/>
  <c r="AJ14" i="2"/>
  <c r="AN14" i="2"/>
  <c r="AO14" i="2"/>
  <c r="AP14" i="2"/>
  <c r="AQ14" i="2"/>
  <c r="AR14" i="2"/>
  <c r="AS14" i="2"/>
  <c r="AT14" i="2"/>
  <c r="AW14" i="2"/>
  <c r="AZ14" i="2"/>
  <c r="C15" i="2"/>
  <c r="D15" i="2"/>
  <c r="E15" i="2"/>
  <c r="F15" i="2"/>
  <c r="G15" i="2"/>
  <c r="H15" i="2"/>
  <c r="I15" i="2"/>
  <c r="K15" i="2"/>
  <c r="L15" i="2"/>
  <c r="M15" i="2"/>
  <c r="T15" i="2" s="1"/>
  <c r="N15" i="2"/>
  <c r="O15" i="2"/>
  <c r="P15" i="2"/>
  <c r="Q15" i="2"/>
  <c r="R15" i="2"/>
  <c r="S15" i="2"/>
  <c r="U15" i="2"/>
  <c r="V15" i="2"/>
  <c r="W15" i="2"/>
  <c r="X15" i="2"/>
  <c r="Y15" i="2"/>
  <c r="Z15" i="2"/>
  <c r="AA15" i="2"/>
  <c r="AB15" i="2"/>
  <c r="AC15" i="2"/>
  <c r="AD15" i="2"/>
  <c r="AE15" i="2"/>
  <c r="AF15" i="2"/>
  <c r="AH15" i="2"/>
  <c r="AI15" i="2"/>
  <c r="AJ15" i="2"/>
  <c r="AN15" i="2"/>
  <c r="AT15" i="2" s="1"/>
  <c r="AO15" i="2"/>
  <c r="AP15" i="2"/>
  <c r="AQ15" i="2"/>
  <c r="AR15" i="2"/>
  <c r="AS15" i="2"/>
  <c r="AW15" i="2"/>
  <c r="AZ15" i="2"/>
  <c r="C16" i="2"/>
  <c r="D16" i="2"/>
  <c r="E16" i="2"/>
  <c r="F16" i="2"/>
  <c r="G16" i="2"/>
  <c r="H16" i="2"/>
  <c r="I16" i="2"/>
  <c r="L16" i="2"/>
  <c r="M16" i="2"/>
  <c r="N16" i="2"/>
  <c r="O16" i="2"/>
  <c r="P16" i="2"/>
  <c r="Q16" i="2"/>
  <c r="R16" i="2"/>
  <c r="S16" i="2"/>
  <c r="U16" i="2"/>
  <c r="V16" i="2"/>
  <c r="W16" i="2"/>
  <c r="X16" i="2"/>
  <c r="Y16" i="2"/>
  <c r="AA16" i="2"/>
  <c r="AB16" i="2"/>
  <c r="AC16" i="2"/>
  <c r="AD16" i="2"/>
  <c r="AE16" i="2"/>
  <c r="AF16" i="2"/>
  <c r="AH16" i="2"/>
  <c r="AI16" i="2"/>
  <c r="AJ16" i="2"/>
  <c r="AN16" i="2"/>
  <c r="AT16" i="2" s="1"/>
  <c r="AO16" i="2"/>
  <c r="AP16" i="2"/>
  <c r="AQ16" i="2"/>
  <c r="AR16" i="2"/>
  <c r="AS16" i="2"/>
  <c r="AZ16" i="2"/>
  <c r="C17" i="2"/>
  <c r="D17" i="2"/>
  <c r="E17" i="2"/>
  <c r="F17" i="2"/>
  <c r="G17" i="2"/>
  <c r="H17" i="2"/>
  <c r="I17" i="2"/>
  <c r="L17" i="2"/>
  <c r="M17" i="2"/>
  <c r="N17" i="2"/>
  <c r="O17" i="2"/>
  <c r="P17" i="2"/>
  <c r="Q17" i="2"/>
  <c r="R17" i="2"/>
  <c r="S17" i="2"/>
  <c r="U17" i="2"/>
  <c r="Z17" i="2" s="1"/>
  <c r="V17" i="2"/>
  <c r="W17" i="2"/>
  <c r="X17" i="2"/>
  <c r="Y17" i="2"/>
  <c r="AA17" i="2"/>
  <c r="AB17" i="2"/>
  <c r="AC17" i="2"/>
  <c r="AD17" i="2"/>
  <c r="AE17" i="2"/>
  <c r="AF17" i="2"/>
  <c r="AH17" i="2"/>
  <c r="AI17" i="2"/>
  <c r="AJ17" i="2"/>
  <c r="AN17" i="2"/>
  <c r="AO17" i="2"/>
  <c r="AP17" i="2"/>
  <c r="AT17" i="2" s="1"/>
  <c r="AQ17" i="2"/>
  <c r="AR17" i="2"/>
  <c r="AS17" i="2"/>
  <c r="AW17" i="2"/>
  <c r="AZ17" i="2"/>
  <c r="C18" i="2"/>
  <c r="D18" i="2"/>
  <c r="E18" i="2"/>
  <c r="F18" i="2"/>
  <c r="G18" i="2"/>
  <c r="H18" i="2"/>
  <c r="I18" i="2"/>
  <c r="L18" i="2"/>
  <c r="M18" i="2"/>
  <c r="N18" i="2"/>
  <c r="O18" i="2"/>
  <c r="P18" i="2"/>
  <c r="Q18" i="2"/>
  <c r="R18" i="2"/>
  <c r="S18" i="2"/>
  <c r="U18" i="2"/>
  <c r="V18" i="2"/>
  <c r="W18" i="2"/>
  <c r="X18" i="2"/>
  <c r="Y18" i="2"/>
  <c r="Z18" i="2"/>
  <c r="AA18" i="2"/>
  <c r="AB18" i="2"/>
  <c r="AC18" i="2"/>
  <c r="AD18" i="2"/>
  <c r="AE18" i="2"/>
  <c r="AF18" i="2"/>
  <c r="AH18" i="2"/>
  <c r="AI18" i="2"/>
  <c r="AJ18" i="2"/>
  <c r="AN18" i="2"/>
  <c r="AO18" i="2"/>
  <c r="AP18" i="2"/>
  <c r="AQ18" i="2"/>
  <c r="AR18" i="2"/>
  <c r="AS18" i="2"/>
  <c r="AW18" i="2"/>
  <c r="AZ18" i="2"/>
  <c r="C19" i="2"/>
  <c r="D19" i="2"/>
  <c r="E19" i="2"/>
  <c r="F19" i="2"/>
  <c r="G19" i="2"/>
  <c r="H19" i="2"/>
  <c r="I19" i="2"/>
  <c r="L19" i="2"/>
  <c r="M19" i="2"/>
  <c r="N19" i="2"/>
  <c r="O19" i="2"/>
  <c r="P19" i="2"/>
  <c r="Q19" i="2"/>
  <c r="R19" i="2"/>
  <c r="S19" i="2"/>
  <c r="U19" i="2"/>
  <c r="V19" i="2"/>
  <c r="W19" i="2"/>
  <c r="X19" i="2"/>
  <c r="Y19" i="2"/>
  <c r="AA19" i="2"/>
  <c r="AB19" i="2"/>
  <c r="AC19" i="2"/>
  <c r="AD19" i="2"/>
  <c r="AE19" i="2"/>
  <c r="AF19" i="2"/>
  <c r="AH19" i="2"/>
  <c r="AI19" i="2"/>
  <c r="AJ19" i="2"/>
  <c r="AM19" i="2"/>
  <c r="AN19" i="2"/>
  <c r="AO19" i="2"/>
  <c r="AP19" i="2"/>
  <c r="AQ19" i="2"/>
  <c r="AR19" i="2"/>
  <c r="AS19" i="2"/>
  <c r="AT19" i="2"/>
  <c r="AW19" i="2"/>
  <c r="AZ19" i="2"/>
  <c r="C20" i="2"/>
  <c r="D20" i="2"/>
  <c r="E20" i="2"/>
  <c r="F20" i="2"/>
  <c r="G20" i="2"/>
  <c r="H20" i="2"/>
  <c r="I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H20" i="2"/>
  <c r="AI20" i="2"/>
  <c r="AJ20" i="2"/>
  <c r="AN20" i="2"/>
  <c r="AO20" i="2"/>
  <c r="AP20" i="2"/>
  <c r="AQ20" i="2"/>
  <c r="AR20" i="2"/>
  <c r="AS20" i="2"/>
  <c r="AW20" i="2"/>
  <c r="AZ20" i="2"/>
  <c r="C21" i="2"/>
  <c r="D21" i="2"/>
  <c r="E21" i="2"/>
  <c r="F21" i="2"/>
  <c r="G21" i="2"/>
  <c r="H21" i="2"/>
  <c r="I21" i="2"/>
  <c r="L21" i="2"/>
  <c r="M21" i="2"/>
  <c r="N21" i="2"/>
  <c r="T21" i="2" s="1"/>
  <c r="O21" i="2"/>
  <c r="P21" i="2"/>
  <c r="Q21" i="2"/>
  <c r="R21" i="2"/>
  <c r="S21" i="2"/>
  <c r="U21" i="2"/>
  <c r="V21" i="2"/>
  <c r="Z21" i="2" s="1"/>
  <c r="W21" i="2"/>
  <c r="X21" i="2"/>
  <c r="Y21" i="2"/>
  <c r="AA21" i="2"/>
  <c r="AB21" i="2"/>
  <c r="AC21" i="2"/>
  <c r="AD21" i="2"/>
  <c r="AE21" i="2"/>
  <c r="AF21" i="2"/>
  <c r="AH21" i="2"/>
  <c r="AI21" i="2"/>
  <c r="AJ21" i="2"/>
  <c r="AN21" i="2"/>
  <c r="AO21" i="2"/>
  <c r="AP21" i="2"/>
  <c r="AQ21" i="2"/>
  <c r="AR21" i="2"/>
  <c r="AS21" i="2"/>
  <c r="AW21" i="2"/>
  <c r="AZ21" i="2"/>
  <c r="C22" i="2"/>
  <c r="D22" i="2"/>
  <c r="E22" i="2"/>
  <c r="F22" i="2"/>
  <c r="G22" i="2"/>
  <c r="H22" i="2"/>
  <c r="I22" i="2"/>
  <c r="L22" i="2"/>
  <c r="M22" i="2"/>
  <c r="N22" i="2"/>
  <c r="O22" i="2"/>
  <c r="P22" i="2"/>
  <c r="Q22" i="2"/>
  <c r="R22" i="2"/>
  <c r="S22" i="2"/>
  <c r="U22" i="2"/>
  <c r="Z22" i="2" s="1"/>
  <c r="V22" i="2"/>
  <c r="W22" i="2"/>
  <c r="X22" i="2"/>
  <c r="Y22" i="2"/>
  <c r="AA22" i="2"/>
  <c r="AM22" i="2" s="1"/>
  <c r="AB22" i="2"/>
  <c r="AC22" i="2"/>
  <c r="AD22" i="2"/>
  <c r="AE22" i="2"/>
  <c r="AF22" i="2"/>
  <c r="AH22" i="2"/>
  <c r="AI22" i="2"/>
  <c r="AJ22" i="2"/>
  <c r="AN22" i="2"/>
  <c r="AO22" i="2"/>
  <c r="AP22" i="2"/>
  <c r="AQ22" i="2"/>
  <c r="AR22" i="2"/>
  <c r="AS22" i="2"/>
  <c r="AT22" i="2"/>
  <c r="AW22" i="2"/>
  <c r="AZ22" i="2"/>
  <c r="C23" i="2"/>
  <c r="D23" i="2"/>
  <c r="E23" i="2"/>
  <c r="F23" i="2"/>
  <c r="G23" i="2"/>
  <c r="H23" i="2"/>
  <c r="I23" i="2"/>
  <c r="K23" i="2"/>
  <c r="L23" i="2"/>
  <c r="M23" i="2"/>
  <c r="N23" i="2"/>
  <c r="O23" i="2"/>
  <c r="P23" i="2"/>
  <c r="Q23" i="2"/>
  <c r="R23" i="2"/>
  <c r="S23" i="2"/>
  <c r="U23" i="2"/>
  <c r="V23" i="2"/>
  <c r="W23" i="2"/>
  <c r="X23" i="2"/>
  <c r="Y23" i="2"/>
  <c r="Z23" i="2"/>
  <c r="AA23" i="2"/>
  <c r="AB23" i="2"/>
  <c r="AC23" i="2"/>
  <c r="AD23" i="2"/>
  <c r="AE23" i="2"/>
  <c r="AF23" i="2"/>
  <c r="AH23" i="2"/>
  <c r="AI23" i="2"/>
  <c r="AJ23" i="2"/>
  <c r="AN23" i="2"/>
  <c r="AT23" i="2" s="1"/>
  <c r="AO23" i="2"/>
  <c r="AP23" i="2"/>
  <c r="AQ23" i="2"/>
  <c r="AR23" i="2"/>
  <c r="AS23" i="2"/>
  <c r="AW23" i="2"/>
  <c r="AZ23" i="2"/>
  <c r="C24" i="2"/>
  <c r="D24" i="2"/>
  <c r="E24" i="2"/>
  <c r="F24" i="2"/>
  <c r="G24" i="2"/>
  <c r="H24" i="2"/>
  <c r="I24" i="2"/>
  <c r="L24" i="2"/>
  <c r="M24" i="2"/>
  <c r="N24" i="2"/>
  <c r="O24" i="2"/>
  <c r="P24" i="2"/>
  <c r="Q24" i="2"/>
  <c r="R24" i="2"/>
  <c r="S24" i="2"/>
  <c r="U24" i="2"/>
  <c r="V24" i="2"/>
  <c r="W24" i="2"/>
  <c r="X24" i="2"/>
  <c r="Y24" i="2"/>
  <c r="AA24" i="2"/>
  <c r="AB24" i="2"/>
  <c r="AC24" i="2"/>
  <c r="AD24" i="2"/>
  <c r="AE24" i="2"/>
  <c r="AF24" i="2"/>
  <c r="AH24" i="2"/>
  <c r="AI24" i="2"/>
  <c r="AJ24" i="2"/>
  <c r="AN24" i="2"/>
  <c r="AT24" i="2" s="1"/>
  <c r="AO24" i="2"/>
  <c r="AP24" i="2"/>
  <c r="AQ24" i="2"/>
  <c r="AR24" i="2"/>
  <c r="AS24" i="2"/>
  <c r="AW24" i="2"/>
  <c r="AZ24" i="2"/>
  <c r="C25" i="2"/>
  <c r="D25" i="2"/>
  <c r="E25" i="2"/>
  <c r="F25" i="2"/>
  <c r="G25" i="2"/>
  <c r="H25" i="2"/>
  <c r="I25" i="2"/>
  <c r="L25" i="2"/>
  <c r="T25" i="2" s="1"/>
  <c r="M25" i="2"/>
  <c r="N25" i="2"/>
  <c r="O25" i="2"/>
  <c r="P25" i="2"/>
  <c r="Q25" i="2"/>
  <c r="R25" i="2"/>
  <c r="S25" i="2"/>
  <c r="U25" i="2"/>
  <c r="Z25" i="2" s="1"/>
  <c r="V25" i="2"/>
  <c r="W25" i="2"/>
  <c r="X25" i="2"/>
  <c r="Y25" i="2"/>
  <c r="AA25" i="2"/>
  <c r="AB25" i="2"/>
  <c r="AC25" i="2"/>
  <c r="AD25" i="2"/>
  <c r="AE25" i="2"/>
  <c r="AF25" i="2"/>
  <c r="AH25" i="2"/>
  <c r="AI25" i="2"/>
  <c r="AJ25" i="2"/>
  <c r="AN25" i="2"/>
  <c r="AO25" i="2"/>
  <c r="AP25" i="2"/>
  <c r="AT25" i="2" s="1"/>
  <c r="AQ25" i="2"/>
  <c r="AR25" i="2"/>
  <c r="AS25" i="2"/>
  <c r="AW25" i="2"/>
  <c r="AZ25" i="2"/>
  <c r="C26" i="2"/>
  <c r="D26" i="2"/>
  <c r="E26" i="2"/>
  <c r="F26" i="2"/>
  <c r="G26" i="2"/>
  <c r="H26" i="2"/>
  <c r="I26" i="2"/>
  <c r="L26" i="2"/>
  <c r="M26" i="2"/>
  <c r="N26" i="2"/>
  <c r="O26" i="2"/>
  <c r="P26" i="2"/>
  <c r="Q26" i="2"/>
  <c r="R26" i="2"/>
  <c r="S26" i="2"/>
  <c r="U26" i="2"/>
  <c r="V26" i="2"/>
  <c r="W26" i="2"/>
  <c r="X26" i="2"/>
  <c r="Y26" i="2"/>
  <c r="Z26" i="2"/>
  <c r="AA26" i="2"/>
  <c r="AB26" i="2"/>
  <c r="AC26" i="2"/>
  <c r="AD26" i="2"/>
  <c r="AE26" i="2"/>
  <c r="AF26" i="2"/>
  <c r="AH26" i="2"/>
  <c r="AI26" i="2"/>
  <c r="AJ26" i="2"/>
  <c r="AN26" i="2"/>
  <c r="AO26" i="2"/>
  <c r="AP26" i="2"/>
  <c r="AQ26" i="2"/>
  <c r="AR26" i="2"/>
  <c r="AS26" i="2"/>
  <c r="AW26" i="2"/>
  <c r="AZ26" i="2"/>
  <c r="C27" i="2"/>
  <c r="D27" i="2"/>
  <c r="E27" i="2"/>
  <c r="F27" i="2"/>
  <c r="G27" i="2"/>
  <c r="H27" i="2"/>
  <c r="I27" i="2"/>
  <c r="L27" i="2"/>
  <c r="M27" i="2"/>
  <c r="N27" i="2"/>
  <c r="O27" i="2"/>
  <c r="P27" i="2"/>
  <c r="Q27" i="2"/>
  <c r="R27" i="2"/>
  <c r="S27" i="2"/>
  <c r="U27" i="2"/>
  <c r="V27" i="2"/>
  <c r="W27" i="2"/>
  <c r="X27" i="2"/>
  <c r="Y27" i="2"/>
  <c r="AA27" i="2"/>
  <c r="AB27" i="2"/>
  <c r="AC27" i="2"/>
  <c r="AD27" i="2"/>
  <c r="AE27" i="2"/>
  <c r="AF27" i="2"/>
  <c r="AH27" i="2"/>
  <c r="AI27" i="2"/>
  <c r="AJ27" i="2"/>
  <c r="AM27" i="2"/>
  <c r="AN27" i="2"/>
  <c r="AO27" i="2"/>
  <c r="AP27" i="2"/>
  <c r="AQ27" i="2"/>
  <c r="AR27" i="2"/>
  <c r="AS27" i="2"/>
  <c r="AT27" i="2"/>
  <c r="AW27" i="2"/>
  <c r="AZ27" i="2"/>
  <c r="C28" i="2"/>
  <c r="D28" i="2"/>
  <c r="E28" i="2"/>
  <c r="F28" i="2"/>
  <c r="G28" i="2"/>
  <c r="H28" i="2"/>
  <c r="I28" i="2"/>
  <c r="L28" i="2"/>
  <c r="T28" i="2" s="1"/>
  <c r="M28" i="2"/>
  <c r="N28" i="2"/>
  <c r="O28" i="2"/>
  <c r="P28" i="2"/>
  <c r="Q28" i="2"/>
  <c r="R28" i="2"/>
  <c r="S28" i="2"/>
  <c r="U28" i="2"/>
  <c r="V28" i="2"/>
  <c r="W28" i="2"/>
  <c r="X28" i="2"/>
  <c r="Y28" i="2"/>
  <c r="Z28" i="2"/>
  <c r="AA28" i="2"/>
  <c r="AB28" i="2"/>
  <c r="AC28" i="2"/>
  <c r="AD28" i="2"/>
  <c r="AE28" i="2"/>
  <c r="AF28" i="2"/>
  <c r="AH28" i="2"/>
  <c r="AI28" i="2"/>
  <c r="AJ28" i="2"/>
  <c r="AN28" i="2"/>
  <c r="AO28" i="2"/>
  <c r="AP28" i="2"/>
  <c r="AQ28" i="2"/>
  <c r="AR28" i="2"/>
  <c r="AS28" i="2"/>
  <c r="AW28" i="2"/>
  <c r="AZ28" i="2"/>
  <c r="C29" i="2"/>
  <c r="D29" i="2"/>
  <c r="E29" i="2"/>
  <c r="F29" i="2"/>
  <c r="K29" i="2" s="1"/>
  <c r="G29" i="2"/>
  <c r="H29" i="2"/>
  <c r="I29" i="2"/>
  <c r="L29" i="2"/>
  <c r="M29" i="2"/>
  <c r="N29" i="2"/>
  <c r="T29" i="2" s="1"/>
  <c r="O29" i="2"/>
  <c r="P29" i="2"/>
  <c r="Q29" i="2"/>
  <c r="R29" i="2"/>
  <c r="S29" i="2"/>
  <c r="U29" i="2"/>
  <c r="V29" i="2"/>
  <c r="Z29" i="2" s="1"/>
  <c r="W29" i="2"/>
  <c r="X29" i="2"/>
  <c r="Y29" i="2"/>
  <c r="AA29" i="2"/>
  <c r="AB29" i="2"/>
  <c r="AC29" i="2"/>
  <c r="AD29" i="2"/>
  <c r="AE29" i="2"/>
  <c r="AF29" i="2"/>
  <c r="AH29" i="2"/>
  <c r="AI29" i="2"/>
  <c r="AJ29" i="2"/>
  <c r="AN29" i="2"/>
  <c r="AO29" i="2"/>
  <c r="AP29" i="2"/>
  <c r="AQ29" i="2"/>
  <c r="AR29" i="2"/>
  <c r="AS29" i="2"/>
  <c r="AW29" i="2"/>
  <c r="AZ29" i="2"/>
  <c r="C30" i="2"/>
  <c r="D30" i="2"/>
  <c r="E30" i="2"/>
  <c r="F30" i="2"/>
  <c r="G30" i="2"/>
  <c r="H30" i="2"/>
  <c r="I30" i="2"/>
  <c r="L30" i="2"/>
  <c r="T30" i="2" s="1"/>
  <c r="M30" i="2"/>
  <c r="N30" i="2"/>
  <c r="O30" i="2"/>
  <c r="P30" i="2"/>
  <c r="Q30" i="2"/>
  <c r="R30" i="2"/>
  <c r="S30" i="2"/>
  <c r="U30" i="2"/>
  <c r="Z30" i="2" s="1"/>
  <c r="V30" i="2"/>
  <c r="W30" i="2"/>
  <c r="X30" i="2"/>
  <c r="Y30" i="2"/>
  <c r="AA30" i="2"/>
  <c r="AB30" i="2"/>
  <c r="AC30" i="2"/>
  <c r="AD30" i="2"/>
  <c r="AE30" i="2"/>
  <c r="AF30" i="2"/>
  <c r="AH30" i="2"/>
  <c r="AI30" i="2"/>
  <c r="AJ30" i="2"/>
  <c r="AN30" i="2"/>
  <c r="AO30" i="2"/>
  <c r="AP30" i="2"/>
  <c r="AQ30" i="2"/>
  <c r="AR30" i="2"/>
  <c r="AS30" i="2"/>
  <c r="AT30" i="2"/>
  <c r="AW30" i="2"/>
  <c r="AZ30" i="2"/>
  <c r="C31" i="2"/>
  <c r="D31" i="2"/>
  <c r="E31" i="2"/>
  <c r="F31" i="2"/>
  <c r="G31" i="2"/>
  <c r="H31" i="2"/>
  <c r="I31" i="2"/>
  <c r="K31" i="2"/>
  <c r="L31" i="2"/>
  <c r="M31" i="2"/>
  <c r="N31" i="2"/>
  <c r="O31" i="2"/>
  <c r="P31" i="2"/>
  <c r="T31" i="2" s="1"/>
  <c r="Q31" i="2"/>
  <c r="R31" i="2"/>
  <c r="S31" i="2"/>
  <c r="U31" i="2"/>
  <c r="V31" i="2"/>
  <c r="W31" i="2"/>
  <c r="X31" i="2"/>
  <c r="Y31" i="2"/>
  <c r="Z31" i="2"/>
  <c r="AA31" i="2"/>
  <c r="AB31" i="2"/>
  <c r="AC31" i="2"/>
  <c r="AD31" i="2"/>
  <c r="AE31" i="2"/>
  <c r="AF31" i="2"/>
  <c r="AH31" i="2"/>
  <c r="AI31" i="2"/>
  <c r="AJ31" i="2"/>
  <c r="AN31" i="2"/>
  <c r="AT31" i="2" s="1"/>
  <c r="AO31" i="2"/>
  <c r="AP31" i="2"/>
  <c r="AQ31" i="2"/>
  <c r="AR31" i="2"/>
  <c r="AS31" i="2"/>
  <c r="AW31" i="2"/>
  <c r="AZ31" i="2"/>
  <c r="C32" i="2"/>
  <c r="D32" i="2"/>
  <c r="E32" i="2"/>
  <c r="F32" i="2"/>
  <c r="G32" i="2"/>
  <c r="H32" i="2"/>
  <c r="I32" i="2"/>
  <c r="L32" i="2"/>
  <c r="M32" i="2"/>
  <c r="N32" i="2"/>
  <c r="O32" i="2"/>
  <c r="P32" i="2"/>
  <c r="Q32" i="2"/>
  <c r="R32" i="2"/>
  <c r="S32" i="2"/>
  <c r="U32" i="2"/>
  <c r="V32" i="2"/>
  <c r="W32" i="2"/>
  <c r="X32" i="2"/>
  <c r="Y32" i="2"/>
  <c r="AA32" i="2"/>
  <c r="AB32" i="2"/>
  <c r="AC32" i="2"/>
  <c r="AD32" i="2"/>
  <c r="AE32" i="2"/>
  <c r="AF32" i="2"/>
  <c r="AH32" i="2"/>
  <c r="AI32" i="2"/>
  <c r="AJ32" i="2"/>
  <c r="AN32" i="2"/>
  <c r="AT32" i="2" s="1"/>
  <c r="AO32" i="2"/>
  <c r="AP32" i="2"/>
  <c r="AQ32" i="2"/>
  <c r="AR32" i="2"/>
  <c r="AS32" i="2"/>
  <c r="AW32" i="2"/>
  <c r="AZ32" i="2"/>
  <c r="C33" i="2"/>
  <c r="D33" i="2"/>
  <c r="E33" i="2"/>
  <c r="F33" i="2"/>
  <c r="G33" i="2"/>
  <c r="H33" i="2"/>
  <c r="I33" i="2"/>
  <c r="L33" i="2"/>
  <c r="M33" i="2"/>
  <c r="T33" i="2" s="1"/>
  <c r="N33" i="2"/>
  <c r="O33" i="2"/>
  <c r="P33" i="2"/>
  <c r="Q33" i="2"/>
  <c r="R33" i="2"/>
  <c r="S33" i="2"/>
  <c r="U33" i="2"/>
  <c r="Z33" i="2" s="1"/>
  <c r="V33" i="2"/>
  <c r="W33" i="2"/>
  <c r="X33" i="2"/>
  <c r="Y33" i="2"/>
  <c r="AA33" i="2"/>
  <c r="AM33" i="2" s="1"/>
  <c r="AB33" i="2"/>
  <c r="AC33" i="2"/>
  <c r="AD33" i="2"/>
  <c r="AE33" i="2"/>
  <c r="AF33" i="2"/>
  <c r="AH33" i="2"/>
  <c r="AI33" i="2"/>
  <c r="AJ33" i="2"/>
  <c r="AN33" i="2"/>
  <c r="AO33" i="2"/>
  <c r="AP33" i="2"/>
  <c r="AT33" i="2" s="1"/>
  <c r="AQ33" i="2"/>
  <c r="AR33" i="2"/>
  <c r="AS33" i="2"/>
  <c r="AW33" i="2"/>
  <c r="AZ33" i="2"/>
  <c r="C34" i="2"/>
  <c r="D34" i="2"/>
  <c r="E34" i="2"/>
  <c r="F34" i="2"/>
  <c r="G34" i="2"/>
  <c r="H34" i="2"/>
  <c r="I34" i="2"/>
  <c r="L34" i="2"/>
  <c r="M34" i="2"/>
  <c r="N34" i="2"/>
  <c r="O34" i="2"/>
  <c r="P34" i="2"/>
  <c r="Q34" i="2"/>
  <c r="R34" i="2"/>
  <c r="S34" i="2"/>
  <c r="U34" i="2"/>
  <c r="V34" i="2"/>
  <c r="W34" i="2"/>
  <c r="X34" i="2"/>
  <c r="Y34" i="2"/>
  <c r="Z34" i="2"/>
  <c r="AA34" i="2"/>
  <c r="AB34" i="2"/>
  <c r="AC34" i="2"/>
  <c r="AD34" i="2"/>
  <c r="AE34" i="2"/>
  <c r="AF34" i="2"/>
  <c r="AH34" i="2"/>
  <c r="AI34" i="2"/>
  <c r="AJ34" i="2"/>
  <c r="AN34" i="2"/>
  <c r="AT34" i="2" s="1"/>
  <c r="AO34" i="2"/>
  <c r="AP34" i="2"/>
  <c r="AQ34" i="2"/>
  <c r="AR34" i="2"/>
  <c r="AS34" i="2"/>
  <c r="AW34" i="2"/>
  <c r="AZ34" i="2"/>
  <c r="C35" i="2"/>
  <c r="D35" i="2"/>
  <c r="E35" i="2"/>
  <c r="F35" i="2"/>
  <c r="G35" i="2"/>
  <c r="H35" i="2"/>
  <c r="I35" i="2"/>
  <c r="L35" i="2"/>
  <c r="M35" i="2"/>
  <c r="N35" i="2"/>
  <c r="O35" i="2"/>
  <c r="P35" i="2"/>
  <c r="Q35" i="2"/>
  <c r="R35" i="2"/>
  <c r="S35" i="2"/>
  <c r="U35" i="2"/>
  <c r="Z35" i="2" s="1"/>
  <c r="V35" i="2"/>
  <c r="W35" i="2"/>
  <c r="X35" i="2"/>
  <c r="Y35" i="2"/>
  <c r="AA35" i="2"/>
  <c r="AB35" i="2"/>
  <c r="AC35" i="2"/>
  <c r="AD35" i="2"/>
  <c r="AE35" i="2"/>
  <c r="AF35" i="2"/>
  <c r="AH35" i="2"/>
  <c r="AI35" i="2"/>
  <c r="AJ35" i="2"/>
  <c r="AN35" i="2"/>
  <c r="AO35" i="2"/>
  <c r="AP35" i="2"/>
  <c r="AQ35" i="2"/>
  <c r="AR35" i="2"/>
  <c r="AS35" i="2"/>
  <c r="AT35" i="2"/>
  <c r="AW35" i="2"/>
  <c r="AZ35" i="2"/>
  <c r="C36" i="2"/>
  <c r="D36" i="2"/>
  <c r="K36" i="2" s="1"/>
  <c r="E36" i="2"/>
  <c r="F36" i="2"/>
  <c r="G36" i="2"/>
  <c r="H36" i="2"/>
  <c r="I36" i="2"/>
  <c r="L36" i="2"/>
  <c r="T36" i="2" s="1"/>
  <c r="M36" i="2"/>
  <c r="N36" i="2"/>
  <c r="O36" i="2"/>
  <c r="P36" i="2"/>
  <c r="Q36" i="2"/>
  <c r="R36" i="2"/>
  <c r="S36" i="2"/>
  <c r="U36" i="2"/>
  <c r="V36" i="2"/>
  <c r="W36" i="2"/>
  <c r="X36" i="2"/>
  <c r="Y36" i="2"/>
  <c r="Z36" i="2"/>
  <c r="AA36" i="2"/>
  <c r="AB36" i="2"/>
  <c r="AC36" i="2"/>
  <c r="AD36" i="2"/>
  <c r="AE36" i="2"/>
  <c r="AF36" i="2"/>
  <c r="AH36" i="2"/>
  <c r="AI36" i="2"/>
  <c r="AJ36" i="2"/>
  <c r="AN36" i="2"/>
  <c r="AO36" i="2"/>
  <c r="AP36" i="2"/>
  <c r="AQ36" i="2"/>
  <c r="AR36" i="2"/>
  <c r="AS36" i="2"/>
  <c r="AW36" i="2"/>
  <c r="AZ36" i="2"/>
  <c r="C37" i="2"/>
  <c r="D37" i="2"/>
  <c r="E37" i="2"/>
  <c r="F37" i="2"/>
  <c r="G37" i="2"/>
  <c r="H37" i="2"/>
  <c r="I37" i="2"/>
  <c r="L37" i="2"/>
  <c r="M37" i="2"/>
  <c r="N37" i="2"/>
  <c r="T37" i="2" s="1"/>
  <c r="O37" i="2"/>
  <c r="P37" i="2"/>
  <c r="Q37" i="2"/>
  <c r="R37" i="2"/>
  <c r="S37" i="2"/>
  <c r="U37" i="2"/>
  <c r="V37" i="2"/>
  <c r="W37" i="2"/>
  <c r="X37" i="2"/>
  <c r="Y37" i="2"/>
  <c r="AA37" i="2"/>
  <c r="AB37" i="2"/>
  <c r="AC37" i="2"/>
  <c r="AD37" i="2"/>
  <c r="AE37" i="2"/>
  <c r="AF37" i="2"/>
  <c r="AH37" i="2"/>
  <c r="AI37" i="2"/>
  <c r="AJ37" i="2"/>
  <c r="AN37" i="2"/>
  <c r="AO37" i="2"/>
  <c r="AP37" i="2"/>
  <c r="AQ37" i="2"/>
  <c r="AR37" i="2"/>
  <c r="AS37" i="2"/>
  <c r="AW37" i="2"/>
  <c r="AZ37" i="2"/>
  <c r="C38" i="2"/>
  <c r="D38" i="2"/>
  <c r="E38" i="2"/>
  <c r="F38" i="2"/>
  <c r="G38" i="2"/>
  <c r="H38" i="2"/>
  <c r="I38" i="2"/>
  <c r="L38" i="2"/>
  <c r="T38" i="2" s="1"/>
  <c r="M38" i="2"/>
  <c r="N38" i="2"/>
  <c r="O38" i="2"/>
  <c r="P38" i="2"/>
  <c r="Q38" i="2"/>
  <c r="R38" i="2"/>
  <c r="S38" i="2"/>
  <c r="U38" i="2"/>
  <c r="V38" i="2"/>
  <c r="W38" i="2"/>
  <c r="X38" i="2"/>
  <c r="Y38" i="2"/>
  <c r="AA38" i="2"/>
  <c r="AB38" i="2"/>
  <c r="AC38" i="2"/>
  <c r="AD38" i="2"/>
  <c r="AE38" i="2"/>
  <c r="AF38" i="2"/>
  <c r="AH38" i="2"/>
  <c r="AI38" i="2"/>
  <c r="AJ38" i="2"/>
  <c r="AN38" i="2"/>
  <c r="AO38" i="2"/>
  <c r="AP38" i="2"/>
  <c r="AQ38" i="2"/>
  <c r="AR38" i="2"/>
  <c r="AS38" i="2"/>
  <c r="AT38" i="2"/>
  <c r="AW38" i="2"/>
  <c r="AZ38" i="2"/>
  <c r="C39" i="2"/>
  <c r="D39" i="2"/>
  <c r="E39" i="2"/>
  <c r="F39" i="2"/>
  <c r="G39" i="2"/>
  <c r="H39" i="2"/>
  <c r="I39" i="2"/>
  <c r="K39" i="2"/>
  <c r="L39" i="2"/>
  <c r="M39" i="2"/>
  <c r="N39" i="2"/>
  <c r="O39" i="2"/>
  <c r="P39" i="2"/>
  <c r="T39" i="2" s="1"/>
  <c r="Q39" i="2"/>
  <c r="R39" i="2"/>
  <c r="S39" i="2"/>
  <c r="U39" i="2"/>
  <c r="V39" i="2"/>
  <c r="W39" i="2"/>
  <c r="X39" i="2"/>
  <c r="Y39" i="2"/>
  <c r="Z39" i="2"/>
  <c r="AA39" i="2"/>
  <c r="AB39" i="2"/>
  <c r="AC39" i="2"/>
  <c r="AD39" i="2"/>
  <c r="AE39" i="2"/>
  <c r="AF39" i="2"/>
  <c r="AH39" i="2"/>
  <c r="AI39" i="2"/>
  <c r="AJ39" i="2"/>
  <c r="AN39" i="2"/>
  <c r="AO39" i="2"/>
  <c r="AP39" i="2"/>
  <c r="AQ39" i="2"/>
  <c r="AR39" i="2"/>
  <c r="AS39" i="2"/>
  <c r="AW39" i="2"/>
  <c r="AZ39" i="2"/>
  <c r="C40" i="2"/>
  <c r="D40" i="2"/>
  <c r="E40" i="2"/>
  <c r="F40" i="2"/>
  <c r="G40" i="2"/>
  <c r="H40" i="2"/>
  <c r="I40" i="2"/>
  <c r="L40" i="2"/>
  <c r="M40" i="2"/>
  <c r="N40" i="2"/>
  <c r="O40" i="2"/>
  <c r="P40" i="2"/>
  <c r="Q40" i="2"/>
  <c r="R40" i="2"/>
  <c r="S40" i="2"/>
  <c r="U40" i="2"/>
  <c r="Z40" i="2" s="1"/>
  <c r="V40" i="2"/>
  <c r="W40" i="2"/>
  <c r="X40" i="2"/>
  <c r="Y40" i="2"/>
  <c r="AA40" i="2"/>
  <c r="AB40" i="2"/>
  <c r="AC40" i="2"/>
  <c r="AD40" i="2"/>
  <c r="AE40" i="2"/>
  <c r="AM40" i="2" s="1"/>
  <c r="AF40" i="2"/>
  <c r="AH40" i="2"/>
  <c r="AI40" i="2"/>
  <c r="AJ40" i="2"/>
  <c r="AN40" i="2"/>
  <c r="AT40" i="2" s="1"/>
  <c r="AO40" i="2"/>
  <c r="AP40" i="2"/>
  <c r="AQ40" i="2"/>
  <c r="AR40" i="2"/>
  <c r="AS40" i="2"/>
  <c r="AZ40" i="2"/>
  <c r="C41" i="2"/>
  <c r="D41" i="2"/>
  <c r="E41" i="2"/>
  <c r="F41" i="2"/>
  <c r="G41" i="2"/>
  <c r="H41" i="2"/>
  <c r="I41" i="2"/>
  <c r="L41" i="2"/>
  <c r="M41" i="2"/>
  <c r="N41" i="2"/>
  <c r="O41" i="2"/>
  <c r="P41" i="2"/>
  <c r="Q41" i="2"/>
  <c r="R41" i="2"/>
  <c r="S41" i="2"/>
  <c r="U41" i="2"/>
  <c r="Z41" i="2" s="1"/>
  <c r="V41" i="2"/>
  <c r="W41" i="2"/>
  <c r="X41" i="2"/>
  <c r="Y41" i="2"/>
  <c r="AA41" i="2"/>
  <c r="AB41" i="2"/>
  <c r="AC41" i="2"/>
  <c r="AD41" i="2"/>
  <c r="AE41" i="2"/>
  <c r="AF41" i="2"/>
  <c r="AH41" i="2"/>
  <c r="AI41" i="2"/>
  <c r="AJ41" i="2"/>
  <c r="AN41" i="2"/>
  <c r="AO41" i="2"/>
  <c r="AP41" i="2"/>
  <c r="AQ41" i="2"/>
  <c r="AR41" i="2"/>
  <c r="AS41" i="2"/>
  <c r="AW41" i="2"/>
  <c r="AZ41" i="2"/>
  <c r="C42" i="2"/>
  <c r="D42" i="2"/>
  <c r="E42" i="2"/>
  <c r="F42" i="2"/>
  <c r="G42" i="2"/>
  <c r="H42" i="2"/>
  <c r="I42" i="2"/>
  <c r="L42" i="2"/>
  <c r="M42" i="2"/>
  <c r="N42" i="2"/>
  <c r="O42" i="2"/>
  <c r="T42" i="2" s="1"/>
  <c r="P42" i="2"/>
  <c r="Q42" i="2"/>
  <c r="R42" i="2"/>
  <c r="S42" i="2"/>
  <c r="U42" i="2"/>
  <c r="V42" i="2"/>
  <c r="W42" i="2"/>
  <c r="X42" i="2"/>
  <c r="Y42" i="2"/>
  <c r="Z42" i="2"/>
  <c r="AA42" i="2"/>
  <c r="AB42" i="2"/>
  <c r="AC42" i="2"/>
  <c r="AD42" i="2"/>
  <c r="AE42" i="2"/>
  <c r="AF42" i="2"/>
  <c r="AH42" i="2"/>
  <c r="AI42" i="2"/>
  <c r="AJ42" i="2"/>
  <c r="AN42" i="2"/>
  <c r="AT42" i="2" s="1"/>
  <c r="AO42" i="2"/>
  <c r="AP42" i="2"/>
  <c r="AQ42" i="2"/>
  <c r="AR42" i="2"/>
  <c r="AS42" i="2"/>
  <c r="AW42" i="2"/>
  <c r="AZ42" i="2"/>
  <c r="C43" i="2"/>
  <c r="D43" i="2"/>
  <c r="E43" i="2"/>
  <c r="F43" i="2"/>
  <c r="G43" i="2"/>
  <c r="H43" i="2"/>
  <c r="I43" i="2"/>
  <c r="L43" i="2"/>
  <c r="M43" i="2"/>
  <c r="N43" i="2"/>
  <c r="O43" i="2"/>
  <c r="P43" i="2"/>
  <c r="Q43" i="2"/>
  <c r="R43" i="2"/>
  <c r="S43" i="2"/>
  <c r="U43" i="2"/>
  <c r="V43" i="2"/>
  <c r="W43" i="2"/>
  <c r="X43" i="2"/>
  <c r="Y43" i="2"/>
  <c r="AA43" i="2"/>
  <c r="AB43" i="2"/>
  <c r="AC43" i="2"/>
  <c r="AD43" i="2"/>
  <c r="AE43" i="2"/>
  <c r="AF43" i="2"/>
  <c r="AH43" i="2"/>
  <c r="AI43" i="2"/>
  <c r="AJ43" i="2"/>
  <c r="AM43" i="2"/>
  <c r="AN43" i="2"/>
  <c r="AO43" i="2"/>
  <c r="AP43" i="2"/>
  <c r="AQ43" i="2"/>
  <c r="AR43" i="2"/>
  <c r="AS43" i="2"/>
  <c r="AT43" i="2"/>
  <c r="AW43" i="2"/>
  <c r="AZ43" i="2"/>
  <c r="C44" i="2"/>
  <c r="D44" i="2"/>
  <c r="K44" i="2" s="1"/>
  <c r="E44" i="2"/>
  <c r="F44" i="2"/>
  <c r="G44" i="2"/>
  <c r="H44" i="2"/>
  <c r="I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H44" i="2"/>
  <c r="AI44" i="2"/>
  <c r="AJ44" i="2"/>
  <c r="AN44" i="2"/>
  <c r="AO44" i="2"/>
  <c r="AP44" i="2"/>
  <c r="AQ44" i="2"/>
  <c r="AR44" i="2"/>
  <c r="AS44" i="2"/>
  <c r="AW44" i="2"/>
  <c r="AZ44" i="2"/>
  <c r="C45" i="2"/>
  <c r="D45" i="2"/>
  <c r="E45" i="2"/>
  <c r="F45" i="2"/>
  <c r="G45" i="2"/>
  <c r="H45" i="2"/>
  <c r="I45" i="2"/>
  <c r="L45" i="2"/>
  <c r="M45" i="2"/>
  <c r="N45" i="2"/>
  <c r="O45" i="2"/>
  <c r="P45" i="2"/>
  <c r="Q45" i="2"/>
  <c r="R45" i="2"/>
  <c r="S45" i="2"/>
  <c r="U45" i="2"/>
  <c r="V45" i="2"/>
  <c r="W45" i="2"/>
  <c r="X45" i="2"/>
  <c r="Y45" i="2"/>
  <c r="AA45" i="2"/>
  <c r="AB45" i="2"/>
  <c r="AC45" i="2"/>
  <c r="AD45" i="2"/>
  <c r="AE45" i="2"/>
  <c r="AF45" i="2"/>
  <c r="AH45" i="2"/>
  <c r="AI45" i="2"/>
  <c r="AJ45" i="2"/>
  <c r="AN45" i="2"/>
  <c r="AT45" i="2" s="1"/>
  <c r="AO45" i="2"/>
  <c r="AP45" i="2"/>
  <c r="AQ45" i="2"/>
  <c r="AR45" i="2"/>
  <c r="AS45" i="2"/>
  <c r="AW45" i="2"/>
  <c r="AZ45" i="2"/>
  <c r="C46" i="2"/>
  <c r="K46" i="2" s="1"/>
  <c r="D46" i="2"/>
  <c r="E46" i="2"/>
  <c r="F46" i="2"/>
  <c r="G46" i="2"/>
  <c r="H46" i="2"/>
  <c r="I46" i="2"/>
  <c r="L46" i="2"/>
  <c r="M46" i="2"/>
  <c r="N46" i="2"/>
  <c r="O46" i="2"/>
  <c r="P46" i="2"/>
  <c r="Q46" i="2"/>
  <c r="R46" i="2"/>
  <c r="S46" i="2"/>
  <c r="U46" i="2"/>
  <c r="V46" i="2"/>
  <c r="W46" i="2"/>
  <c r="X46" i="2"/>
  <c r="Y46" i="2"/>
  <c r="AA46" i="2"/>
  <c r="AB46" i="2"/>
  <c r="AC46" i="2"/>
  <c r="AD46" i="2"/>
  <c r="AE46" i="2"/>
  <c r="AF46" i="2"/>
  <c r="AH46" i="2"/>
  <c r="AI46" i="2"/>
  <c r="AJ46" i="2"/>
  <c r="AN46" i="2"/>
  <c r="AO46" i="2"/>
  <c r="AP46" i="2"/>
  <c r="AQ46" i="2"/>
  <c r="AR46" i="2"/>
  <c r="AS46" i="2"/>
  <c r="AT46" i="2"/>
  <c r="AW46" i="2"/>
  <c r="AZ46" i="2"/>
  <c r="C47" i="2"/>
  <c r="D47" i="2"/>
  <c r="E47" i="2"/>
  <c r="F47" i="2"/>
  <c r="G47" i="2"/>
  <c r="H47" i="2"/>
  <c r="I47" i="2"/>
  <c r="K47" i="2"/>
  <c r="L47" i="2"/>
  <c r="M47" i="2"/>
  <c r="N47" i="2"/>
  <c r="O47" i="2"/>
  <c r="P47" i="2"/>
  <c r="T47" i="2" s="1"/>
  <c r="Q47" i="2"/>
  <c r="R47" i="2"/>
  <c r="S47" i="2"/>
  <c r="U47" i="2"/>
  <c r="V47" i="2"/>
  <c r="W47" i="2"/>
  <c r="X47" i="2"/>
  <c r="Y47" i="2"/>
  <c r="Z47" i="2"/>
  <c r="AA47" i="2"/>
  <c r="AB47" i="2"/>
  <c r="AC47" i="2"/>
  <c r="AD47" i="2"/>
  <c r="AE47" i="2"/>
  <c r="AF47" i="2"/>
  <c r="AH47" i="2"/>
  <c r="AI47" i="2"/>
  <c r="AJ47" i="2"/>
  <c r="AN47" i="2"/>
  <c r="AO47" i="2"/>
  <c r="AP47" i="2"/>
  <c r="AQ47" i="2"/>
  <c r="AR47" i="2"/>
  <c r="AS47" i="2"/>
  <c r="AW47" i="2"/>
  <c r="AZ47" i="2"/>
  <c r="C48" i="2"/>
  <c r="D48" i="2"/>
  <c r="E48" i="2"/>
  <c r="F48" i="2"/>
  <c r="G48" i="2"/>
  <c r="H48" i="2"/>
  <c r="I48" i="2"/>
  <c r="L48" i="2"/>
  <c r="M48" i="2"/>
  <c r="T48" i="2" s="1"/>
  <c r="N48" i="2"/>
  <c r="O48" i="2"/>
  <c r="P48" i="2"/>
  <c r="Q48" i="2"/>
  <c r="R48" i="2"/>
  <c r="S48" i="2"/>
  <c r="U48" i="2"/>
  <c r="Z48" i="2" s="1"/>
  <c r="V48" i="2"/>
  <c r="W48" i="2"/>
  <c r="X48" i="2"/>
  <c r="Y48" i="2"/>
  <c r="AA48" i="2"/>
  <c r="AB48" i="2"/>
  <c r="AC48" i="2"/>
  <c r="AD48" i="2"/>
  <c r="AE48" i="2"/>
  <c r="AF48" i="2"/>
  <c r="AH48" i="2"/>
  <c r="AI48" i="2"/>
  <c r="AJ48" i="2"/>
  <c r="AN48" i="2"/>
  <c r="AT48" i="2" s="1"/>
  <c r="AO48" i="2"/>
  <c r="AP48" i="2"/>
  <c r="AQ48" i="2"/>
  <c r="AR48" i="2"/>
  <c r="AS48" i="2"/>
  <c r="AZ48" i="2"/>
  <c r="C49" i="2"/>
  <c r="D49" i="2"/>
  <c r="E49" i="2"/>
  <c r="F49" i="2"/>
  <c r="G49" i="2"/>
  <c r="H49" i="2"/>
  <c r="I49" i="2"/>
  <c r="L49" i="2"/>
  <c r="T49" i="2" s="1"/>
  <c r="M49" i="2"/>
  <c r="N49" i="2"/>
  <c r="O49" i="2"/>
  <c r="P49" i="2"/>
  <c r="Q49" i="2"/>
  <c r="R49" i="2"/>
  <c r="S49" i="2"/>
  <c r="U49" i="2"/>
  <c r="Z49" i="2" s="1"/>
  <c r="V49" i="2"/>
  <c r="W49" i="2"/>
  <c r="X49" i="2"/>
  <c r="Y49" i="2"/>
  <c r="AA49" i="2"/>
  <c r="AB49" i="2"/>
  <c r="AC49" i="2"/>
  <c r="AD49" i="2"/>
  <c r="AE49" i="2"/>
  <c r="AF49" i="2"/>
  <c r="AH49" i="2"/>
  <c r="AI49" i="2"/>
  <c r="AJ49" i="2"/>
  <c r="AN49" i="2"/>
  <c r="AO49" i="2"/>
  <c r="AP49" i="2"/>
  <c r="AQ49" i="2"/>
  <c r="AR49" i="2"/>
  <c r="AS49" i="2"/>
  <c r="AW49" i="2"/>
  <c r="AZ49" i="2"/>
  <c r="C50" i="2"/>
  <c r="D50" i="2"/>
  <c r="E50" i="2"/>
  <c r="F50" i="2"/>
  <c r="G50" i="2"/>
  <c r="H50" i="2"/>
  <c r="I50" i="2"/>
  <c r="L50" i="2"/>
  <c r="M50" i="2"/>
  <c r="N50" i="2"/>
  <c r="O50" i="2"/>
  <c r="T50" i="2" s="1"/>
  <c r="P50" i="2"/>
  <c r="Q50" i="2"/>
  <c r="R50" i="2"/>
  <c r="S50" i="2"/>
  <c r="U50" i="2"/>
  <c r="V50" i="2"/>
  <c r="W50" i="2"/>
  <c r="X50" i="2"/>
  <c r="Y50" i="2"/>
  <c r="Z50" i="2"/>
  <c r="AA50" i="2"/>
  <c r="AB50" i="2"/>
  <c r="AC50" i="2"/>
  <c r="AD50" i="2"/>
  <c r="AE50" i="2"/>
  <c r="AF50" i="2"/>
  <c r="AH50" i="2"/>
  <c r="AI50" i="2"/>
  <c r="AJ50" i="2"/>
  <c r="AN50" i="2"/>
  <c r="AO50" i="2"/>
  <c r="AP50" i="2"/>
  <c r="AQ50" i="2"/>
  <c r="AR50" i="2"/>
  <c r="AS50" i="2"/>
  <c r="AW50" i="2"/>
  <c r="AZ50" i="2"/>
  <c r="C51" i="2"/>
  <c r="D51" i="2"/>
  <c r="E51" i="2"/>
  <c r="F51" i="2"/>
  <c r="G51" i="2"/>
  <c r="H51" i="2"/>
  <c r="I51" i="2"/>
  <c r="L51" i="2"/>
  <c r="M51" i="2"/>
  <c r="N51" i="2"/>
  <c r="O51" i="2"/>
  <c r="P51" i="2"/>
  <c r="Q51" i="2"/>
  <c r="R51" i="2"/>
  <c r="S51" i="2"/>
  <c r="U51" i="2"/>
  <c r="V51" i="2"/>
  <c r="W51" i="2"/>
  <c r="X51" i="2"/>
  <c r="Y51" i="2"/>
  <c r="AA51" i="2"/>
  <c r="AB51" i="2"/>
  <c r="AC51" i="2"/>
  <c r="AD51" i="2"/>
  <c r="AE51" i="2"/>
  <c r="AF51" i="2"/>
  <c r="AH51" i="2"/>
  <c r="AI51" i="2"/>
  <c r="AJ51" i="2"/>
  <c r="AM51" i="2"/>
  <c r="AN51" i="2"/>
  <c r="AO51" i="2"/>
  <c r="AP51" i="2"/>
  <c r="AQ51" i="2"/>
  <c r="AR51" i="2"/>
  <c r="AS51" i="2"/>
  <c r="AT51" i="2"/>
  <c r="AW51" i="2"/>
  <c r="AZ51" i="2"/>
  <c r="C52" i="2"/>
  <c r="D52" i="2"/>
  <c r="E52" i="2"/>
  <c r="F52" i="2"/>
  <c r="G52" i="2"/>
  <c r="H52" i="2"/>
  <c r="I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M52" i="2" s="1"/>
  <c r="AB52" i="2"/>
  <c r="AC52" i="2"/>
  <c r="AD52" i="2"/>
  <c r="AE52" i="2"/>
  <c r="AF52" i="2"/>
  <c r="AH52" i="2"/>
  <c r="AI52" i="2"/>
  <c r="AJ52" i="2"/>
  <c r="AN52" i="2"/>
  <c r="AO52" i="2"/>
  <c r="AP52" i="2"/>
  <c r="AQ52" i="2"/>
  <c r="AR52" i="2"/>
  <c r="AS52" i="2"/>
  <c r="AW52" i="2"/>
  <c r="AZ52" i="2"/>
  <c r="C53" i="2"/>
  <c r="D53" i="2"/>
  <c r="E53" i="2"/>
  <c r="F53" i="2"/>
  <c r="G53" i="2"/>
  <c r="H53" i="2"/>
  <c r="I53" i="2"/>
  <c r="L53" i="2"/>
  <c r="M53" i="2"/>
  <c r="N53" i="2"/>
  <c r="O53" i="2"/>
  <c r="P53" i="2"/>
  <c r="Q53" i="2"/>
  <c r="R53" i="2"/>
  <c r="S53" i="2"/>
  <c r="S60" i="2" s="1"/>
  <c r="U53" i="2"/>
  <c r="U60" i="2" s="1"/>
  <c r="V53" i="2"/>
  <c r="W53" i="2"/>
  <c r="X53" i="2"/>
  <c r="Y53" i="2"/>
  <c r="AA53" i="2"/>
  <c r="AB53" i="2"/>
  <c r="AC53" i="2"/>
  <c r="AD53" i="2"/>
  <c r="AD60" i="2" s="1"/>
  <c r="AE53" i="2"/>
  <c r="AF53" i="2"/>
  <c r="AH53" i="2"/>
  <c r="AH60" i="2" s="1"/>
  <c r="AI53" i="2"/>
  <c r="AJ53" i="2"/>
  <c r="AN53" i="2"/>
  <c r="AN60" i="2" s="1"/>
  <c r="AO53" i="2"/>
  <c r="AP53" i="2"/>
  <c r="AQ53" i="2"/>
  <c r="AR53" i="2"/>
  <c r="AS53" i="2"/>
  <c r="AW53" i="2"/>
  <c r="AZ53" i="2"/>
  <c r="AZ9" i="2"/>
  <c r="AR9" i="2"/>
  <c r="AW9" i="2"/>
  <c r="AP9" i="2"/>
  <c r="AS9" i="2"/>
  <c r="AJ9" i="2"/>
  <c r="AQ9" i="2"/>
  <c r="AO9" i="2"/>
  <c r="AH9" i="2"/>
  <c r="AN9" i="2"/>
  <c r="AD9" i="2"/>
  <c r="AI9" i="2"/>
  <c r="AF9" i="2"/>
  <c r="AE9" i="2"/>
  <c r="AC9" i="2"/>
  <c r="AA9" i="2"/>
  <c r="R9" i="2"/>
  <c r="M9" i="2"/>
  <c r="AB9" i="2"/>
  <c r="Y9" i="2"/>
  <c r="N9" i="2"/>
  <c r="X9" i="2"/>
  <c r="W9" i="2"/>
  <c r="V9" i="2"/>
  <c r="U9" i="2"/>
  <c r="S9" i="2"/>
  <c r="L9" i="2"/>
  <c r="P9" i="2"/>
  <c r="Q9" i="2"/>
  <c r="C9" i="2"/>
  <c r="O9" i="2"/>
  <c r="D9" i="2"/>
  <c r="I9" i="2"/>
  <c r="G9" i="2"/>
  <c r="H9" i="2"/>
  <c r="F9" i="2"/>
  <c r="E9" i="2"/>
  <c r="AA89" i="1"/>
  <c r="AB89" i="1"/>
  <c r="AB58" i="2" s="1"/>
  <c r="AC89" i="1"/>
  <c r="AC58" i="2" s="1"/>
  <c r="AD89" i="1"/>
  <c r="AD58" i="2" s="1"/>
  <c r="AE89" i="1"/>
  <c r="AF89" i="1"/>
  <c r="AF58" i="2" s="1"/>
  <c r="AG89" i="1"/>
  <c r="AG58" i="2" s="1"/>
  <c r="AH89" i="1"/>
  <c r="AI89" i="1"/>
  <c r="AI60" i="2" s="1"/>
  <c r="AJ89" i="1"/>
  <c r="AJ60" i="2" s="1"/>
  <c r="AK89" i="1"/>
  <c r="AL89" i="1"/>
  <c r="AL60" i="2" s="1"/>
  <c r="AN89" i="1"/>
  <c r="AN58" i="2" s="1"/>
  <c r="AO89" i="1"/>
  <c r="AP89" i="1"/>
  <c r="AQ89" i="1"/>
  <c r="AQ58" i="2" s="1"/>
  <c r="AR89" i="1"/>
  <c r="AR60" i="2" s="1"/>
  <c r="AS89" i="1"/>
  <c r="AS60" i="2" s="1"/>
  <c r="AU89" i="1"/>
  <c r="AU60" i="2" s="1"/>
  <c r="AV89" i="1"/>
  <c r="V89" i="1"/>
  <c r="W89" i="1"/>
  <c r="W60" i="2" s="1"/>
  <c r="X89" i="1"/>
  <c r="X60" i="2" s="1"/>
  <c r="Y89" i="1"/>
  <c r="Y58" i="2" s="1"/>
  <c r="U89" i="1"/>
  <c r="U58" i="2" s="1"/>
  <c r="M89" i="1"/>
  <c r="N89" i="1"/>
  <c r="N58" i="2" s="1"/>
  <c r="N59" i="2" s="1"/>
  <c r="O89" i="1"/>
  <c r="O60" i="2" s="1"/>
  <c r="P89" i="1"/>
  <c r="P60" i="2" s="1"/>
  <c r="Q89" i="1"/>
  <c r="Q58" i="2" s="1"/>
  <c r="R89" i="1"/>
  <c r="R58" i="2" s="1"/>
  <c r="S89" i="1"/>
  <c r="S58" i="2" s="1"/>
  <c r="L89" i="1"/>
  <c r="AV69" i="1"/>
  <c r="AV68" i="1"/>
  <c r="AV67" i="1"/>
  <c r="AV66" i="1"/>
  <c r="AU70" i="1"/>
  <c r="AU71" i="1"/>
  <c r="AU69" i="1"/>
  <c r="AU68" i="1"/>
  <c r="AU67" i="1"/>
  <c r="AU66" i="1"/>
  <c r="AS68" i="1"/>
  <c r="AS67" i="1"/>
  <c r="AS66" i="1"/>
  <c r="AR69" i="1"/>
  <c r="AR68" i="1"/>
  <c r="AR67" i="1"/>
  <c r="AR66" i="1"/>
  <c r="AQ70" i="1"/>
  <c r="AQ69" i="1"/>
  <c r="AQ68" i="1"/>
  <c r="AQ67" i="1"/>
  <c r="AQ66" i="1"/>
  <c r="AP66" i="1"/>
  <c r="AP71" i="1" s="1"/>
  <c r="AP67" i="1"/>
  <c r="AP68" i="1"/>
  <c r="AP69" i="1"/>
  <c r="AP70" i="1"/>
  <c r="AO70" i="1"/>
  <c r="AO69" i="1"/>
  <c r="AO68" i="1"/>
  <c r="AO67" i="1"/>
  <c r="AO66" i="1"/>
  <c r="AO71" i="1" s="1"/>
  <c r="AN70" i="1"/>
  <c r="AN69" i="1"/>
  <c r="AN68" i="1"/>
  <c r="AN67" i="1"/>
  <c r="AN66" i="1"/>
  <c r="AL67" i="1"/>
  <c r="AL66" i="1"/>
  <c r="AL69" i="1"/>
  <c r="AL68" i="1"/>
  <c r="AK70" i="1"/>
  <c r="AK69" i="1"/>
  <c r="AK68" i="1"/>
  <c r="AK67" i="1"/>
  <c r="AK66" i="1"/>
  <c r="AJ68" i="1"/>
  <c r="AJ67" i="1"/>
  <c r="AJ66" i="1"/>
  <c r="AI69" i="1"/>
  <c r="AI68" i="1"/>
  <c r="AI67" i="1"/>
  <c r="AI66" i="1"/>
  <c r="X69" i="1"/>
  <c r="AH70" i="1"/>
  <c r="AH69" i="1"/>
  <c r="AH68" i="1"/>
  <c r="AH67" i="1"/>
  <c r="AH66" i="1"/>
  <c r="AG68" i="1"/>
  <c r="AG67" i="1"/>
  <c r="AG66" i="1"/>
  <c r="AF69" i="1"/>
  <c r="AF68" i="1"/>
  <c r="AF67" i="1"/>
  <c r="AF66" i="1"/>
  <c r="AE69" i="1"/>
  <c r="AE70" i="1"/>
  <c r="AE68" i="1"/>
  <c r="AE67" i="1"/>
  <c r="AE66" i="1"/>
  <c r="AD69" i="1"/>
  <c r="AD68" i="1"/>
  <c r="AD67" i="1"/>
  <c r="AD66" i="1"/>
  <c r="AC68" i="1"/>
  <c r="AC67" i="1"/>
  <c r="AB70" i="1"/>
  <c r="AB69" i="1"/>
  <c r="AB68" i="1"/>
  <c r="AB67" i="1"/>
  <c r="AB66" i="1"/>
  <c r="AA68" i="1"/>
  <c r="AA67" i="1"/>
  <c r="AA66" i="1"/>
  <c r="Y68" i="1"/>
  <c r="Y67" i="1"/>
  <c r="Y66" i="1"/>
  <c r="X68" i="1"/>
  <c r="X67" i="1"/>
  <c r="X66" i="1"/>
  <c r="V71" i="1"/>
  <c r="V70" i="1"/>
  <c r="V69" i="1"/>
  <c r="V68" i="1"/>
  <c r="U70" i="1"/>
  <c r="O70" i="1"/>
  <c r="O69" i="1"/>
  <c r="H70" i="1"/>
  <c r="W69" i="1"/>
  <c r="W68" i="1"/>
  <c r="W67" i="1"/>
  <c r="W66" i="1"/>
  <c r="V67" i="1"/>
  <c r="V66" i="1"/>
  <c r="U68" i="1"/>
  <c r="U67" i="1"/>
  <c r="U69" i="1"/>
  <c r="U66" i="1"/>
  <c r="S66" i="1"/>
  <c r="S67" i="1"/>
  <c r="S68" i="1"/>
  <c r="S69" i="1"/>
  <c r="R67" i="1"/>
  <c r="R66" i="1"/>
  <c r="P69" i="1"/>
  <c r="P68" i="1"/>
  <c r="P67" i="1"/>
  <c r="O68" i="1"/>
  <c r="O67" i="1"/>
  <c r="O66" i="1"/>
  <c r="M68" i="1"/>
  <c r="M67" i="1"/>
  <c r="L69" i="1"/>
  <c r="L68" i="1"/>
  <c r="L67" i="1"/>
  <c r="I68" i="1"/>
  <c r="I67" i="1"/>
  <c r="H69" i="1"/>
  <c r="H68" i="1"/>
  <c r="H67" i="1"/>
  <c r="H66" i="1"/>
  <c r="G66" i="1"/>
  <c r="G67" i="1"/>
  <c r="G68" i="1"/>
  <c r="F66" i="1"/>
  <c r="F67" i="1"/>
  <c r="F68" i="1"/>
  <c r="E68" i="1"/>
  <c r="E67" i="1"/>
  <c r="D66" i="1"/>
  <c r="D67" i="1"/>
  <c r="D68" i="1"/>
  <c r="D69" i="1"/>
  <c r="D70" i="1"/>
  <c r="C69" i="1"/>
  <c r="C68" i="1"/>
  <c r="C67" i="1"/>
  <c r="C66" i="1"/>
  <c r="AD70" i="1"/>
  <c r="F8" i="1"/>
  <c r="K45" i="2" l="1"/>
  <c r="M60" i="2"/>
  <c r="V58" i="2"/>
  <c r="X58" i="2"/>
  <c r="Y74" i="1"/>
  <c r="W58" i="2"/>
  <c r="D22" i="9" s="1"/>
  <c r="AC60" i="2"/>
  <c r="O58" i="2"/>
  <c r="O59" i="2" s="1"/>
  <c r="AE58" i="2"/>
  <c r="F29" i="5" s="1"/>
  <c r="H29" i="5" s="1"/>
  <c r="AP60" i="2"/>
  <c r="Q60" i="2"/>
  <c r="D26" i="9"/>
  <c r="F26" i="5"/>
  <c r="H26" i="5" s="1"/>
  <c r="AB59" i="2"/>
  <c r="D21" i="9"/>
  <c r="F21" i="5"/>
  <c r="H21" i="5" s="1"/>
  <c r="V59" i="2"/>
  <c r="Q59" i="2"/>
  <c r="D17" i="9"/>
  <c r="F17" i="5"/>
  <c r="H17" i="5" s="1"/>
  <c r="D27" i="9"/>
  <c r="F27" i="5"/>
  <c r="H27" i="5" s="1"/>
  <c r="AC59" i="2"/>
  <c r="D20" i="9"/>
  <c r="F20" i="5"/>
  <c r="H20" i="5" s="1"/>
  <c r="U59" i="2"/>
  <c r="S59" i="2"/>
  <c r="D19" i="9"/>
  <c r="F19" i="5"/>
  <c r="H19" i="5" s="1"/>
  <c r="D29" i="9"/>
  <c r="AN59" i="2"/>
  <c r="D37" i="9"/>
  <c r="F37" i="5"/>
  <c r="H37" i="5" s="1"/>
  <c r="Y59" i="2"/>
  <c r="D24" i="9"/>
  <c r="F24" i="5"/>
  <c r="H24" i="5" s="1"/>
  <c r="AQ59" i="2"/>
  <c r="D40" i="9"/>
  <c r="F40" i="5"/>
  <c r="H40" i="5" s="1"/>
  <c r="R59" i="2"/>
  <c r="D18" i="9"/>
  <c r="F18" i="5"/>
  <c r="H18" i="5" s="1"/>
  <c r="D15" i="9"/>
  <c r="F15" i="5"/>
  <c r="H15" i="5" s="1"/>
  <c r="AA60" i="2"/>
  <c r="AP58" i="2"/>
  <c r="D28" i="9"/>
  <c r="F28" i="5"/>
  <c r="H28" i="5" s="1"/>
  <c r="AO60" i="2"/>
  <c r="AF60" i="2"/>
  <c r="AB60" i="2"/>
  <c r="AO58" i="2"/>
  <c r="AR58" i="2"/>
  <c r="AQ60" i="2"/>
  <c r="M58" i="2"/>
  <c r="V60" i="2"/>
  <c r="AE60" i="2"/>
  <c r="Y60" i="2"/>
  <c r="Z60" i="2" s="1"/>
  <c r="AD59" i="2"/>
  <c r="AT60" i="2"/>
  <c r="AH59" i="2"/>
  <c r="D32" i="9"/>
  <c r="F32" i="5"/>
  <c r="H32" i="5" s="1"/>
  <c r="AF59" i="2"/>
  <c r="D30" i="9"/>
  <c r="F30" i="5"/>
  <c r="H30" i="5" s="1"/>
  <c r="AJ58" i="2"/>
  <c r="AA58" i="2"/>
  <c r="AS58" i="2"/>
  <c r="X59" i="2"/>
  <c r="D23" i="9"/>
  <c r="F23" i="5"/>
  <c r="H23" i="5" s="1"/>
  <c r="D14" i="9"/>
  <c r="F14" i="5"/>
  <c r="H14" i="5" s="1"/>
  <c r="N60" i="2"/>
  <c r="AI58" i="2"/>
  <c r="P58" i="2"/>
  <c r="AV58" i="2"/>
  <c r="AV59" i="2" s="1"/>
  <c r="AY33" i="2"/>
  <c r="AU58" i="2"/>
  <c r="AL58" i="2"/>
  <c r="AL59" i="2" s="1"/>
  <c r="AV60" i="2"/>
  <c r="AW60" i="2" s="1"/>
  <c r="AK58" i="2"/>
  <c r="D35" i="9" s="1"/>
  <c r="AM48" i="2"/>
  <c r="AM16" i="2"/>
  <c r="AM34" i="2"/>
  <c r="AY34" i="2" s="1"/>
  <c r="AM13" i="2"/>
  <c r="AY13" i="2" s="1"/>
  <c r="AM20" i="2"/>
  <c r="AY20" i="2" s="1"/>
  <c r="AM14" i="2"/>
  <c r="AY14" i="2" s="1"/>
  <c r="AM50" i="2"/>
  <c r="AM21" i="2"/>
  <c r="AM47" i="2"/>
  <c r="BA47" i="2" s="1"/>
  <c r="AM41" i="2"/>
  <c r="AM42" i="2"/>
  <c r="AY42" i="2" s="1"/>
  <c r="AM35" i="2"/>
  <c r="AY35" i="2" s="1"/>
  <c r="AM15" i="2"/>
  <c r="AY15" i="2" s="1"/>
  <c r="AM11" i="2"/>
  <c r="AY11" i="2" s="1"/>
  <c r="AK60" i="2"/>
  <c r="AG60" i="2"/>
  <c r="AG59" i="2"/>
  <c r="D31" i="9"/>
  <c r="F31" i="5"/>
  <c r="H31" i="5" s="1"/>
  <c r="L11" i="19"/>
  <c r="K11" i="2"/>
  <c r="BA11" i="2" s="1"/>
  <c r="K33" i="2"/>
  <c r="AX33" i="2" s="1"/>
  <c r="K38" i="2"/>
  <c r="AX38" i="2" s="1"/>
  <c r="K50" i="2"/>
  <c r="AX50" i="2" s="1"/>
  <c r="K52" i="2"/>
  <c r="AX52" i="2" s="1"/>
  <c r="K37" i="2"/>
  <c r="AX37" i="2" s="1"/>
  <c r="K28" i="2"/>
  <c r="K19" i="2"/>
  <c r="K14" i="2"/>
  <c r="AX14" i="2" s="1"/>
  <c r="K12" i="2"/>
  <c r="AX12" i="2" s="1"/>
  <c r="L58" i="2"/>
  <c r="L60" i="2"/>
  <c r="T60" i="2" s="1"/>
  <c r="AM49" i="2"/>
  <c r="AM36" i="2"/>
  <c r="AY36" i="2" s="1"/>
  <c r="AY22" i="2"/>
  <c r="AY19" i="2"/>
  <c r="Z11" i="2"/>
  <c r="K53" i="2"/>
  <c r="T45" i="2"/>
  <c r="AM44" i="2"/>
  <c r="AY44" i="2" s="1"/>
  <c r="AT41" i="2"/>
  <c r="AY41" i="2" s="1"/>
  <c r="AT39" i="2"/>
  <c r="AT37" i="2"/>
  <c r="AM37" i="2"/>
  <c r="AY37" i="2" s="1"/>
  <c r="Z37" i="2"/>
  <c r="BA33" i="2"/>
  <c r="AM30" i="2"/>
  <c r="AY30" i="2" s="1"/>
  <c r="AY27" i="2"/>
  <c r="K27" i="2"/>
  <c r="K25" i="2"/>
  <c r="AT20" i="2"/>
  <c r="Z19" i="2"/>
  <c r="T19" i="2"/>
  <c r="T17" i="2"/>
  <c r="K17" i="2"/>
  <c r="K16" i="2"/>
  <c r="AX15" i="2"/>
  <c r="K10" i="2"/>
  <c r="Z38" i="2"/>
  <c r="AT21" i="2"/>
  <c r="T46" i="2"/>
  <c r="AX46" i="2" s="1"/>
  <c r="AT29" i="2"/>
  <c r="T53" i="2"/>
  <c r="Z45" i="2"/>
  <c r="AM38" i="2"/>
  <c r="AY38" i="2" s="1"/>
  <c r="AT28" i="2"/>
  <c r="T16" i="2"/>
  <c r="T10" i="2"/>
  <c r="AM53" i="2"/>
  <c r="AM46" i="2"/>
  <c r="AY46" i="2" s="1"/>
  <c r="AY43" i="2"/>
  <c r="K43" i="2"/>
  <c r="K41" i="2"/>
  <c r="AT36" i="2"/>
  <c r="T35" i="2"/>
  <c r="K32" i="2"/>
  <c r="AX31" i="2"/>
  <c r="K26" i="2"/>
  <c r="AM24" i="2"/>
  <c r="AY24" i="2" s="1"/>
  <c r="T24" i="2"/>
  <c r="AM23" i="2"/>
  <c r="AY23" i="2" s="1"/>
  <c r="T18" i="2"/>
  <c r="Z16" i="2"/>
  <c r="T14" i="2"/>
  <c r="AT10" i="2"/>
  <c r="AX36" i="2"/>
  <c r="AX29" i="2"/>
  <c r="AW40" i="2"/>
  <c r="AW48" i="2"/>
  <c r="AY48" i="2" s="1"/>
  <c r="AX45" i="2"/>
  <c r="AT49" i="2"/>
  <c r="AT47" i="2"/>
  <c r="AM45" i="2"/>
  <c r="AY45" i="2" s="1"/>
  <c r="T27" i="2"/>
  <c r="K24" i="2"/>
  <c r="AT53" i="2"/>
  <c r="AY51" i="2"/>
  <c r="K51" i="2"/>
  <c r="AT44" i="2"/>
  <c r="Z43" i="2"/>
  <c r="T43" i="2"/>
  <c r="T41" i="2"/>
  <c r="K40" i="2"/>
  <c r="AX39" i="2"/>
  <c r="K34" i="2"/>
  <c r="AM32" i="2"/>
  <c r="AY32" i="2" s="1"/>
  <c r="T32" i="2"/>
  <c r="AM31" i="2"/>
  <c r="AY31" i="2" s="1"/>
  <c r="T26" i="2"/>
  <c r="Z24" i="2"/>
  <c r="AT18" i="2"/>
  <c r="AM18" i="2"/>
  <c r="AM17" i="2"/>
  <c r="AY17" i="2" s="1"/>
  <c r="AW16" i="2"/>
  <c r="Z14" i="2"/>
  <c r="K13" i="2"/>
  <c r="AX44" i="2"/>
  <c r="AM28" i="2"/>
  <c r="AT50" i="2"/>
  <c r="Z46" i="2"/>
  <c r="AM29" i="2"/>
  <c r="AY29" i="2" s="1"/>
  <c r="K35" i="2"/>
  <c r="Z27" i="2"/>
  <c r="AX23" i="2"/>
  <c r="AM10" i="2"/>
  <c r="AY10" i="2" s="1"/>
  <c r="Z53" i="2"/>
  <c r="AT52" i="2"/>
  <c r="AY52" i="2" s="1"/>
  <c r="Z51" i="2"/>
  <c r="T51" i="2"/>
  <c r="K49" i="2"/>
  <c r="K48" i="2"/>
  <c r="AX47" i="2"/>
  <c r="K42" i="2"/>
  <c r="AY40" i="2"/>
  <c r="T40" i="2"/>
  <c r="AM39" i="2"/>
  <c r="BA39" i="2" s="1"/>
  <c r="T34" i="2"/>
  <c r="Z32" i="2"/>
  <c r="K30" i="2"/>
  <c r="AT26" i="2"/>
  <c r="AM26" i="2"/>
  <c r="AY26" i="2" s="1"/>
  <c r="AM25" i="2"/>
  <c r="AY25" i="2" s="1"/>
  <c r="T23" i="2"/>
  <c r="T22" i="2"/>
  <c r="K22" i="2"/>
  <c r="K21" i="2"/>
  <c r="K20" i="2"/>
  <c r="K18" i="2"/>
  <c r="T13" i="2"/>
  <c r="AM12" i="2"/>
  <c r="AY12" i="2" s="1"/>
  <c r="AT9" i="2"/>
  <c r="AP74" i="1"/>
  <c r="AQ74" i="1"/>
  <c r="AO74" i="1"/>
  <c r="AR74" i="1"/>
  <c r="AN74" i="1"/>
  <c r="AS74" i="1"/>
  <c r="AU74" i="1"/>
  <c r="AX11" i="2" l="1"/>
  <c r="W59" i="2"/>
  <c r="F22" i="5"/>
  <c r="H22" i="5" s="1"/>
  <c r="AE59" i="2"/>
  <c r="D41" i="9"/>
  <c r="F41" i="5"/>
  <c r="H41" i="5" s="1"/>
  <c r="AR59" i="2"/>
  <c r="AO59" i="2"/>
  <c r="D38" i="9"/>
  <c r="F38" i="5"/>
  <c r="H38" i="5" s="1"/>
  <c r="AA59" i="2"/>
  <c r="D25" i="9"/>
  <c r="F25" i="5"/>
  <c r="H25" i="5" s="1"/>
  <c r="D34" i="9"/>
  <c r="F34" i="5"/>
  <c r="H34" i="5" s="1"/>
  <c r="AJ59" i="2"/>
  <c r="F12" i="5"/>
  <c r="H12" i="5" s="1"/>
  <c r="D12" i="9"/>
  <c r="D13" i="9"/>
  <c r="F13" i="5"/>
  <c r="H13" i="5" s="1"/>
  <c r="M59" i="2"/>
  <c r="AI59" i="2"/>
  <c r="D33" i="9"/>
  <c r="F33" i="5"/>
  <c r="H33" i="5" s="1"/>
  <c r="P59" i="2"/>
  <c r="D16" i="9"/>
  <c r="F16" i="5"/>
  <c r="H16" i="5" s="1"/>
  <c r="D42" i="9"/>
  <c r="F42" i="5"/>
  <c r="H42" i="5" s="1"/>
  <c r="AS59" i="2"/>
  <c r="AP59" i="2"/>
  <c r="D39" i="9"/>
  <c r="F39" i="5"/>
  <c r="H39" i="5" s="1"/>
  <c r="F44" i="5"/>
  <c r="H44" i="5" s="1"/>
  <c r="D44" i="9"/>
  <c r="AY16" i="2"/>
  <c r="D43" i="9"/>
  <c r="F43" i="5"/>
  <c r="H43" i="5" s="1"/>
  <c r="AU59" i="2"/>
  <c r="F36" i="5"/>
  <c r="H36" i="5" s="1"/>
  <c r="D36" i="9"/>
  <c r="BA44" i="2"/>
  <c r="AY47" i="2"/>
  <c r="AK59" i="2"/>
  <c r="F35" i="5"/>
  <c r="H35" i="5" s="1"/>
  <c r="BA15" i="2"/>
  <c r="BA28" i="2"/>
  <c r="AY21" i="2"/>
  <c r="AM60" i="2"/>
  <c r="BA36" i="2"/>
  <c r="BA45" i="2"/>
  <c r="BA23" i="2"/>
  <c r="BA46" i="2"/>
  <c r="L10" i="19"/>
  <c r="BA38" i="2"/>
  <c r="BA50" i="2"/>
  <c r="BA19" i="2"/>
  <c r="AX28" i="2"/>
  <c r="BA14" i="2"/>
  <c r="L59" i="2"/>
  <c r="BA20" i="2"/>
  <c r="AX20" i="2"/>
  <c r="BA42" i="2"/>
  <c r="AX42" i="2"/>
  <c r="AX25" i="2"/>
  <c r="BA25" i="2"/>
  <c r="AX21" i="2"/>
  <c r="BA21" i="2"/>
  <c r="AX13" i="2"/>
  <c r="BA13" i="2"/>
  <c r="AX32" i="2"/>
  <c r="BA32" i="2"/>
  <c r="AY50" i="2"/>
  <c r="AX27" i="2"/>
  <c r="BA27" i="2"/>
  <c r="BA22" i="2"/>
  <c r="AX22" i="2"/>
  <c r="BA52" i="2"/>
  <c r="BA48" i="2"/>
  <c r="AX48" i="2"/>
  <c r="AY49" i="2"/>
  <c r="AX49" i="2"/>
  <c r="BA49" i="2"/>
  <c r="BA34" i="2"/>
  <c r="AX34" i="2"/>
  <c r="AX51" i="2"/>
  <c r="BA51" i="2"/>
  <c r="AX41" i="2"/>
  <c r="BA41" i="2"/>
  <c r="AX53" i="2"/>
  <c r="BA53" i="2"/>
  <c r="AY53" i="2"/>
  <c r="AX16" i="2"/>
  <c r="BA16" i="2"/>
  <c r="BA30" i="2"/>
  <c r="AX30" i="2"/>
  <c r="BA37" i="2"/>
  <c r="AX17" i="2"/>
  <c r="BA17" i="2"/>
  <c r="AY39" i="2"/>
  <c r="BA35" i="2"/>
  <c r="AX35" i="2"/>
  <c r="AY28" i="2"/>
  <c r="AY18" i="2"/>
  <c r="BA12" i="2"/>
  <c r="BA43" i="2"/>
  <c r="AX43" i="2"/>
  <c r="BA29" i="2"/>
  <c r="BA26" i="2"/>
  <c r="AX26" i="2"/>
  <c r="BA10" i="2"/>
  <c r="AX10" i="2"/>
  <c r="AX19" i="2"/>
  <c r="BA18" i="2"/>
  <c r="AX18" i="2"/>
  <c r="AX40" i="2"/>
  <c r="BA40" i="2"/>
  <c r="BA24" i="2"/>
  <c r="AX24" i="2"/>
  <c r="BA31" i="2"/>
  <c r="L9" i="19" l="1"/>
  <c r="BA7" i="2"/>
  <c r="AM9" i="2"/>
  <c r="Z9" i="2"/>
  <c r="T9" i="2"/>
  <c r="AC66" i="1"/>
  <c r="X70" i="1"/>
  <c r="R69" i="1"/>
  <c r="R68" i="1"/>
  <c r="P70" i="1"/>
  <c r="P66" i="1"/>
  <c r="M66" i="1"/>
  <c r="L66" i="1"/>
  <c r="I66" i="1"/>
  <c r="AY9" i="2" l="1"/>
  <c r="L8" i="19"/>
  <c r="AD74" i="1"/>
  <c r="AB74" i="1"/>
  <c r="K9" i="2" l="1"/>
  <c r="AA69" i="1"/>
  <c r="Q70" i="1"/>
  <c r="Q69" i="1"/>
  <c r="Q68" i="1"/>
  <c r="Q67" i="1"/>
  <c r="Q66" i="1"/>
  <c r="N66" i="1"/>
  <c r="N67" i="1"/>
  <c r="N68" i="1"/>
  <c r="N69" i="1"/>
  <c r="E66" i="1"/>
  <c r="AX9" i="2" l="1"/>
  <c r="BA9" i="2"/>
  <c r="W74" i="1"/>
  <c r="X74" i="1"/>
  <c r="AA74" i="1"/>
  <c r="AG74" i="1" l="1"/>
  <c r="C70" i="1"/>
  <c r="S74" i="1" l="1"/>
  <c r="M74" i="1"/>
  <c r="AL74" i="1"/>
  <c r="Q74" i="1"/>
  <c r="AF74" i="1"/>
  <c r="U74" i="1"/>
  <c r="AH74" i="1"/>
  <c r="P74" i="1"/>
  <c r="AV74" i="1"/>
  <c r="N74" i="1"/>
  <c r="AE74" i="1"/>
  <c r="L74" i="1"/>
  <c r="R74" i="1"/>
  <c r="AK74" i="1"/>
  <c r="B4" i="5"/>
  <c r="B5" i="5"/>
  <c r="J89" i="1"/>
  <c r="I89" i="1"/>
  <c r="H89" i="1"/>
  <c r="G89" i="1"/>
  <c r="F89" i="1"/>
  <c r="E89" i="1"/>
  <c r="D89" i="1"/>
  <c r="C89" i="1"/>
  <c r="AJ74" i="1"/>
  <c r="O74" i="1"/>
  <c r="B10" i="2"/>
  <c r="B11" i="2"/>
  <c r="B12" i="2"/>
  <c r="B13" i="2"/>
  <c r="B14" i="2"/>
  <c r="B15" i="2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9" i="2"/>
  <c r="G60" i="2" l="1"/>
  <c r="G58" i="2"/>
  <c r="I60" i="2"/>
  <c r="I58" i="2"/>
  <c r="C60" i="2"/>
  <c r="AZ58" i="2"/>
  <c r="AT58" i="2"/>
  <c r="AT59" i="2" s="1"/>
  <c r="Z58" i="2"/>
  <c r="Z59" i="2" s="1"/>
  <c r="AW58" i="2"/>
  <c r="AW59" i="2" s="1"/>
  <c r="T58" i="2"/>
  <c r="T59" i="2" s="1"/>
  <c r="AM58" i="2"/>
  <c r="AM59" i="2" s="1"/>
  <c r="K58" i="2"/>
  <c r="E60" i="2"/>
  <c r="E58" i="2"/>
  <c r="H60" i="2"/>
  <c r="H58" i="2"/>
  <c r="J60" i="2"/>
  <c r="J58" i="2"/>
  <c r="D11" i="9" s="1"/>
  <c r="F58" i="2"/>
  <c r="D7" i="9" s="1"/>
  <c r="F60" i="2"/>
  <c r="D58" i="2"/>
  <c r="D5" i="9" s="1"/>
  <c r="D60" i="2"/>
  <c r="AX58" i="2"/>
  <c r="AX59" i="2" s="1"/>
  <c r="AY58" i="2"/>
  <c r="AY59" i="2" s="1"/>
  <c r="L15" i="5"/>
  <c r="AI74" i="1"/>
  <c r="AC74" i="1"/>
  <c r="H74" i="1"/>
  <c r="J74" i="1"/>
  <c r="G74" i="1"/>
  <c r="D74" i="1"/>
  <c r="C74" i="1"/>
  <c r="I74" i="1"/>
  <c r="F74" i="1"/>
  <c r="E74" i="1"/>
  <c r="C58" i="2"/>
  <c r="D6" i="9" l="1"/>
  <c r="F6" i="5"/>
  <c r="H6" i="5" s="1"/>
  <c r="E59" i="2"/>
  <c r="D4" i="9"/>
  <c r="F4" i="5"/>
  <c r="H4" i="5" s="1"/>
  <c r="K59" i="2"/>
  <c r="BA58" i="2"/>
  <c r="I59" i="2"/>
  <c r="D10" i="9"/>
  <c r="F10" i="5"/>
  <c r="H10" i="5" s="1"/>
  <c r="K5" i="9"/>
  <c r="L7" i="19"/>
  <c r="D8" i="9"/>
  <c r="F8" i="5"/>
  <c r="H8" i="5" s="1"/>
  <c r="G59" i="2"/>
  <c r="L5" i="19"/>
  <c r="J5" i="9"/>
  <c r="H59" i="2"/>
  <c r="D9" i="9"/>
  <c r="F9" i="5"/>
  <c r="H9" i="5" s="1"/>
  <c r="J59" i="2"/>
  <c r="F11" i="5"/>
  <c r="H11" i="5" s="1"/>
  <c r="K60" i="2"/>
  <c r="BA60" i="2" s="1"/>
  <c r="F7" i="5"/>
  <c r="H7" i="5" s="1"/>
  <c r="F59" i="2"/>
  <c r="D59" i="2"/>
  <c r="F5" i="5"/>
  <c r="H5" i="5" s="1"/>
  <c r="AY60" i="2"/>
  <c r="C7" i="5"/>
  <c r="C16" i="5"/>
  <c r="C24" i="5"/>
  <c r="C32" i="5"/>
  <c r="C40" i="5"/>
  <c r="C26" i="5"/>
  <c r="C31" i="5"/>
  <c r="C15" i="5"/>
  <c r="C11" i="5"/>
  <c r="C38" i="5"/>
  <c r="C39" i="5"/>
  <c r="C17" i="5"/>
  <c r="C42" i="5"/>
  <c r="C9" i="5"/>
  <c r="C48" i="5"/>
  <c r="C12" i="5"/>
  <c r="C23" i="5"/>
  <c r="C30" i="5"/>
  <c r="C19" i="5"/>
  <c r="C36" i="5"/>
  <c r="C21" i="5"/>
  <c r="C13" i="5"/>
  <c r="C43" i="5"/>
  <c r="C37" i="5"/>
  <c r="C41" i="5"/>
  <c r="C8" i="5"/>
  <c r="C45" i="5"/>
  <c r="C5" i="5"/>
  <c r="C27" i="5"/>
  <c r="C44" i="5"/>
  <c r="C10" i="5"/>
  <c r="C14" i="5"/>
  <c r="C28" i="5"/>
  <c r="C25" i="5"/>
  <c r="C47" i="5"/>
  <c r="C35" i="5"/>
  <c r="C46" i="5"/>
  <c r="C20" i="5"/>
  <c r="C34" i="5"/>
  <c r="C18" i="5"/>
  <c r="C6" i="5"/>
  <c r="C29" i="5"/>
  <c r="C33" i="5"/>
  <c r="C22" i="5"/>
  <c r="C59" i="2"/>
  <c r="AX60" i="2" l="1"/>
  <c r="BA59" i="2"/>
  <c r="C4" i="5"/>
  <c r="L14" i="5" l="1"/>
  <c r="O13" i="9" s="1"/>
  <c r="C49" i="5"/>
  <c r="J4" i="9" s="1"/>
  <c r="L5" i="5" l="1"/>
  <c r="L13" i="5"/>
  <c r="O12" i="9" s="1"/>
  <c r="L12" i="5" l="1"/>
  <c r="O11" i="9" s="1"/>
  <c r="L11" i="5" l="1"/>
  <c r="O10" i="9" s="1"/>
  <c r="L10" i="5" l="1"/>
  <c r="O9" i="9" s="1"/>
  <c r="L9" i="5" l="1"/>
  <c r="O8" i="9" s="1"/>
  <c r="L8" i="5" l="1"/>
  <c r="O7" i="9" s="1"/>
  <c r="L7" i="5" l="1"/>
  <c r="O6" i="9" s="1"/>
  <c r="K4" i="9"/>
  <c r="O14" i="9" l="1"/>
  <c r="K6" i="9"/>
  <c r="K14" i="9" s="1"/>
  <c r="K15" i="9" l="1"/>
  <c r="K16" i="9"/>
  <c r="K17" i="9"/>
  <c r="K10" i="9"/>
  <c r="K11" i="9"/>
  <c r="K12" i="9"/>
  <c r="K9" i="9"/>
  <c r="F14" i="9"/>
  <c r="G14" i="9" s="1"/>
  <c r="F22" i="9"/>
  <c r="G22" i="9" s="1"/>
  <c r="F30" i="9"/>
  <c r="G30" i="9" s="1"/>
  <c r="F38" i="9"/>
  <c r="G38" i="9" s="1"/>
  <c r="F5" i="9"/>
  <c r="G5" i="9" s="1"/>
  <c r="F7" i="9"/>
  <c r="G7" i="9" s="1"/>
  <c r="F15" i="9"/>
  <c r="G15" i="9" s="1"/>
  <c r="F23" i="9"/>
  <c r="G23" i="9" s="1"/>
  <c r="F31" i="9"/>
  <c r="G31" i="9" s="1"/>
  <c r="F39" i="9"/>
  <c r="G39" i="9" s="1"/>
  <c r="F6" i="9"/>
  <c r="G6" i="9" s="1"/>
  <c r="F28" i="9"/>
  <c r="G28" i="9" s="1"/>
  <c r="F13" i="9"/>
  <c r="G13" i="9" s="1"/>
  <c r="F37" i="9"/>
  <c r="G37" i="9" s="1"/>
  <c r="F8" i="9"/>
  <c r="G8" i="9" s="1"/>
  <c r="F16" i="9"/>
  <c r="G16" i="9" s="1"/>
  <c r="F24" i="9"/>
  <c r="G24" i="9" s="1"/>
  <c r="F32" i="9"/>
  <c r="F40" i="9"/>
  <c r="G40" i="9" s="1"/>
  <c r="F9" i="9"/>
  <c r="G9" i="9" s="1"/>
  <c r="F17" i="9"/>
  <c r="G17" i="9" s="1"/>
  <c r="F25" i="9"/>
  <c r="G25" i="9" s="1"/>
  <c r="F33" i="9"/>
  <c r="G33" i="9" s="1"/>
  <c r="F41" i="9"/>
  <c r="G41" i="9" s="1"/>
  <c r="F12" i="9"/>
  <c r="G12" i="9" s="1"/>
  <c r="F36" i="9"/>
  <c r="G36" i="9" s="1"/>
  <c r="F29" i="9"/>
  <c r="G29" i="9" s="1"/>
  <c r="F10" i="9"/>
  <c r="G10" i="9" s="1"/>
  <c r="F18" i="9"/>
  <c r="G18" i="9" s="1"/>
  <c r="F26" i="9"/>
  <c r="G26" i="9" s="1"/>
  <c r="F34" i="9"/>
  <c r="G34" i="9" s="1"/>
  <c r="F42" i="9"/>
  <c r="G42" i="9" s="1"/>
  <c r="F11" i="9"/>
  <c r="G11" i="9" s="1"/>
  <c r="F19" i="9"/>
  <c r="G19" i="9" s="1"/>
  <c r="F27" i="9"/>
  <c r="G27" i="9" s="1"/>
  <c r="F35" i="9"/>
  <c r="G35" i="9" s="1"/>
  <c r="F43" i="9"/>
  <c r="G43" i="9" s="1"/>
  <c r="F20" i="9"/>
  <c r="G20" i="9" s="1"/>
  <c r="F44" i="9"/>
  <c r="G44" i="9" s="1"/>
  <c r="F21" i="9"/>
  <c r="G21" i="9" s="1"/>
  <c r="F4" i="9"/>
  <c r="G4" i="9" s="1"/>
  <c r="G32" i="9"/>
  <c r="O4" i="9"/>
  <c r="J6" i="9"/>
  <c r="V74" i="1"/>
</calcChain>
</file>

<file path=xl/sharedStrings.xml><?xml version="1.0" encoding="utf-8"?>
<sst xmlns="http://schemas.openxmlformats.org/spreadsheetml/2006/main" count="1030" uniqueCount="215">
  <si>
    <t>א</t>
  </si>
  <si>
    <t>ב</t>
  </si>
  <si>
    <t>ג</t>
  </si>
  <si>
    <t>ד</t>
  </si>
  <si>
    <t>נכון</t>
  </si>
  <si>
    <t>חלקי</t>
  </si>
  <si>
    <t>שגוי</t>
  </si>
  <si>
    <t>אין תשובה</t>
  </si>
  <si>
    <t>שאלה סגורה</t>
  </si>
  <si>
    <t>שאלה פתוחה</t>
  </si>
  <si>
    <t>בית ספר:</t>
  </si>
  <si>
    <t>יישוב:</t>
  </si>
  <si>
    <t>כיתה:</t>
  </si>
  <si>
    <t>קבוצה:</t>
  </si>
  <si>
    <t>מס'</t>
  </si>
  <si>
    <t>שם תלמיד</t>
  </si>
  <si>
    <t xml:space="preserve">מספר פריט </t>
  </si>
  <si>
    <t>נושאים</t>
  </si>
  <si>
    <t>תשובה נכונה</t>
  </si>
  <si>
    <t>מספר שאלה</t>
  </si>
  <si>
    <t>סה"כ תלמידים</t>
  </si>
  <si>
    <t>תשובה 1</t>
  </si>
  <si>
    <t>תשובה 2</t>
  </si>
  <si>
    <t>תשובה 3</t>
  </si>
  <si>
    <t>תשובה 4</t>
  </si>
  <si>
    <t>שאלה פתוחה פשוטה</t>
  </si>
  <si>
    <t>תשובה 5</t>
  </si>
  <si>
    <t>תשובה 6</t>
  </si>
  <si>
    <t>תשובה 7</t>
  </si>
  <si>
    <t>תשובה 8</t>
  </si>
  <si>
    <t>ניקוד נושא 1</t>
  </si>
  <si>
    <t>ניקוד נושא 2</t>
  </si>
  <si>
    <t>מבחן</t>
  </si>
  <si>
    <t>כן</t>
  </si>
  <si>
    <t>לא</t>
  </si>
  <si>
    <t>ניקוד כולל</t>
  </si>
  <si>
    <t>כמות התלמידים שענו על השאלה</t>
  </si>
  <si>
    <t>ניקוד מלא לפריט</t>
  </si>
  <si>
    <t>ניקוד ממוצע לכיתה</t>
  </si>
  <si>
    <t>ניקוד ממוצע לכיתה באחוזים</t>
  </si>
  <si>
    <t>אחוז תשובות נכונות</t>
  </si>
  <si>
    <t>שמות התלמידים</t>
  </si>
  <si>
    <t>מס' שאלה</t>
  </si>
  <si>
    <t>ניקוד ממוצע לפריט</t>
  </si>
  <si>
    <t>ניקוד מקסימלי לפריט</t>
  </si>
  <si>
    <t>תיאור 
מילולי</t>
  </si>
  <si>
    <t>תלמידים</t>
  </si>
  <si>
    <t>ממוצע כיתתי למבחן</t>
  </si>
  <si>
    <t>לא מספיק</t>
  </si>
  <si>
    <t>(פחות מ-45)</t>
  </si>
  <si>
    <t>מספיק בקושי</t>
  </si>
  <si>
    <t xml:space="preserve"> (45-54)</t>
  </si>
  <si>
    <t>מספיק</t>
  </si>
  <si>
    <t>(55-64)</t>
  </si>
  <si>
    <t>כמעט טוב</t>
  </si>
  <si>
    <t>(65-74</t>
  </si>
  <si>
    <t>טוב</t>
  </si>
  <si>
    <t>(75-84)</t>
  </si>
  <si>
    <t>טוב מאוד</t>
  </si>
  <si>
    <t>(85-94)</t>
  </si>
  <si>
    <t>מצוין</t>
  </si>
  <si>
    <t>(מעל 95)</t>
  </si>
  <si>
    <t>ממוצע</t>
  </si>
  <si>
    <t>(על פי המחוון)</t>
  </si>
  <si>
    <t>ניקוד כולל למבחן</t>
  </si>
  <si>
    <t xml:space="preserve">סה"כ ניקוד </t>
  </si>
  <si>
    <t>נוסח א' ניקוד ממוצע</t>
  </si>
  <si>
    <t>נוסח ב' - ניקוד ממוצע</t>
  </si>
  <si>
    <t>נוסח א'</t>
  </si>
  <si>
    <t>נוסח ב'</t>
  </si>
  <si>
    <t>סה"כ</t>
  </si>
  <si>
    <t>התפלגות הציונים - נוסח א'</t>
  </si>
  <si>
    <t>התפלגות הציונים לכיתה</t>
  </si>
  <si>
    <t>ממוצע כיתתי לנוסח א'</t>
  </si>
  <si>
    <t xml:space="preserve">הנושאים בהם נבחנו התלמידים </t>
  </si>
  <si>
    <t>גיליון מיפוי הישגים לצורך הפקת תועלת - נוסח א'</t>
  </si>
  <si>
    <t>12א</t>
  </si>
  <si>
    <t>12ב</t>
  </si>
  <si>
    <t>8א</t>
  </si>
  <si>
    <t>תשובה סגורה מספרית</t>
  </si>
  <si>
    <t>תשובה מספרית - 3</t>
  </si>
  <si>
    <t>רב-בררה</t>
  </si>
  <si>
    <t>5א</t>
  </si>
  <si>
    <t>5ב</t>
  </si>
  <si>
    <t>תשובה שגויה</t>
  </si>
  <si>
    <t>פתוחה</t>
  </si>
  <si>
    <t>חלקי - 2 נקודות</t>
  </si>
  <si>
    <t>חלקי - נקודה 1</t>
  </si>
  <si>
    <t>תשובה נכונה אחת</t>
  </si>
  <si>
    <t>אחוז הצלחה של הכיתה על פי נושא</t>
  </si>
  <si>
    <t>קיבלו 0</t>
  </si>
  <si>
    <t>1א</t>
  </si>
  <si>
    <t>2א</t>
  </si>
  <si>
    <t>2ב</t>
  </si>
  <si>
    <t>3א</t>
  </si>
  <si>
    <t>3ב</t>
  </si>
  <si>
    <t>3ג</t>
  </si>
  <si>
    <t>4א</t>
  </si>
  <si>
    <t>4ב</t>
  </si>
  <si>
    <t>7א</t>
  </si>
  <si>
    <t>7ב</t>
  </si>
  <si>
    <t>שאלה 12א</t>
  </si>
  <si>
    <t>תשובה אחרת</t>
  </si>
  <si>
    <t>צוינו 2 מרכיבים</t>
  </si>
  <si>
    <t>צוין מרכיב 1</t>
  </si>
  <si>
    <t>4 תשובות נכונות</t>
  </si>
  <si>
    <t>3 תשובות נכונות</t>
  </si>
  <si>
    <t>2 תשובות נכונות</t>
  </si>
  <si>
    <t>גיליון מיפוי הישגים לצורך הפקת תועלת - נוסח ב'</t>
  </si>
  <si>
    <t>התפלגות הציונים - נוסח ב'</t>
  </si>
  <si>
    <t>6א</t>
  </si>
  <si>
    <t>6ב</t>
  </si>
  <si>
    <t>8ב1</t>
  </si>
  <si>
    <t>8ב2</t>
  </si>
  <si>
    <t>9א</t>
  </si>
  <si>
    <t>9ב</t>
  </si>
  <si>
    <t>10א</t>
  </si>
  <si>
    <t>10ב</t>
  </si>
  <si>
    <t>10ג</t>
  </si>
  <si>
    <t>11א</t>
  </si>
  <si>
    <t>11ב</t>
  </si>
  <si>
    <t>13א</t>
  </si>
  <si>
    <t>13ב</t>
  </si>
  <si>
    <t>ניקוד</t>
  </si>
  <si>
    <t>חלקי - 3 נקודות</t>
  </si>
  <si>
    <t>שאלה 8ב1</t>
  </si>
  <si>
    <t>ניקוד נושא 3</t>
  </si>
  <si>
    <t>ניקוד נושא 4</t>
  </si>
  <si>
    <t>ניקוד נושא 5</t>
  </si>
  <si>
    <t>ניקוד נושא 6</t>
  </si>
  <si>
    <t>14א</t>
  </si>
  <si>
    <t>14ב</t>
  </si>
  <si>
    <t>מס' שאלה בנוסח א'</t>
  </si>
  <si>
    <t>מס' שאלה בנוסח ב'</t>
  </si>
  <si>
    <t>נושא 1:</t>
  </si>
  <si>
    <t>נושא 2:</t>
  </si>
  <si>
    <t>נושא 3:</t>
  </si>
  <si>
    <t>ניקוד פרק א'</t>
  </si>
  <si>
    <t>ניקוד פרק ב'</t>
  </si>
  <si>
    <t>שאלה 6א</t>
  </si>
  <si>
    <t>תת נושא 3: ביולוגיה - תורשה</t>
  </si>
  <si>
    <t>תת נושא 4: אנרגיה</t>
  </si>
  <si>
    <t>תת נושא 5: מכניקה</t>
  </si>
  <si>
    <t>תת נושא 6: אופטיקה</t>
  </si>
  <si>
    <t>1ב</t>
  </si>
  <si>
    <t>1ג</t>
  </si>
  <si>
    <t>1ד</t>
  </si>
  <si>
    <t>1ה</t>
  </si>
  <si>
    <t>תת נושא 2: ביולוגיה - הזנה</t>
  </si>
  <si>
    <t>תת נושא 1: חומרים - כימיה</t>
  </si>
  <si>
    <t>4ג</t>
  </si>
  <si>
    <t>12ג</t>
  </si>
  <si>
    <t>19א</t>
  </si>
  <si>
    <t>19ב</t>
  </si>
  <si>
    <t>19ג</t>
  </si>
  <si>
    <t>20א</t>
  </si>
  <si>
    <t>20ב</t>
  </si>
  <si>
    <t>השלמה</t>
  </si>
  <si>
    <t>שרטוט</t>
  </si>
  <si>
    <t>כן/לא</t>
  </si>
  <si>
    <t>רק הסבר ביולוגי נכון</t>
  </si>
  <si>
    <t>רק ציון נתונים נכונים</t>
  </si>
  <si>
    <t>שאלה 7א</t>
  </si>
  <si>
    <t>שאלה 8ב2</t>
  </si>
  <si>
    <t>2 השלמות נכונות</t>
  </si>
  <si>
    <t>השלמה נכונה אחת</t>
  </si>
  <si>
    <t>צוינו 3 מרכיבים</t>
  </si>
  <si>
    <t>שאלה 9א, 13א</t>
  </si>
  <si>
    <t>שאלה 17</t>
  </si>
  <si>
    <t>תשובה נכונה 1</t>
  </si>
  <si>
    <t>שאלה 19א</t>
  </si>
  <si>
    <t>שאלה 20א</t>
  </si>
  <si>
    <t>4 יצוגים נכונים</t>
  </si>
  <si>
    <t>3 יצוגים נכונים</t>
  </si>
  <si>
    <t>2 יצוגים נכונים</t>
  </si>
  <si>
    <t>יצוג נכון 1</t>
  </si>
  <si>
    <t>שאלה 20ב</t>
  </si>
  <si>
    <t>נקודות שמורידים על אי-ציון יחידות</t>
  </si>
  <si>
    <t>אי-ציון יחידות</t>
  </si>
  <si>
    <t>אי-ציון נקודות</t>
  </si>
  <si>
    <t>מבחן ייעודי במדע וטכנולוגיה לכיתה ט' - עתודה מדעית טכנולוגית, תשע"ד</t>
  </si>
  <si>
    <t xml:space="preserve">מבחן ייעודי במדע וטכנולוגיה לכיתה ט' - עתודה מדעית טכנולוגית, תשע"ד - נוסח א' </t>
  </si>
  <si>
    <t>מבחן ייעודי במדע וטכנולוגיה לכיתה ט' - עתודה מדעית טכנולוגית, תשע"ד  - נוסח א'</t>
  </si>
  <si>
    <t>מבחן ייעודי במדע וטכנולוגיה לכיתה ט' - עתודה מדעית טכנולוגית, תשע"ד - נוסח א'</t>
  </si>
  <si>
    <t>מבחן ייעודי במדע וטכנולוגיה לכיתה ט' - עתודה מדעית טכנולוגית, תשע"ד - נוסח ב'</t>
  </si>
  <si>
    <t>מבחן ייעודי במדע וטכנולוגיה לכיתה ט' - עתודה מדעית טכנולוגית, תשע"ד  - נוסח ב'</t>
  </si>
  <si>
    <t>תת נושא 1: אנרגיה</t>
  </si>
  <si>
    <t>תת נושא 2: מכניקה</t>
  </si>
  <si>
    <t>תת נושא 3: אופטיקה</t>
  </si>
  <si>
    <t>תת נושא 4: חומרים - כימיה</t>
  </si>
  <si>
    <t>תת נושא 5: ביולוגיה - הזנה</t>
  </si>
  <si>
    <t>תת נושא 6: ביולוגיה - תורשה</t>
  </si>
  <si>
    <t>12ד</t>
  </si>
  <si>
    <t>12ה</t>
  </si>
  <si>
    <t>15א</t>
  </si>
  <si>
    <t>15ב</t>
  </si>
  <si>
    <t>15ג</t>
  </si>
  <si>
    <t>17א</t>
  </si>
  <si>
    <t>17ב</t>
  </si>
  <si>
    <t>18א</t>
  </si>
  <si>
    <t>18ב</t>
  </si>
  <si>
    <t>19ב1</t>
  </si>
  <si>
    <t>19ב2</t>
  </si>
  <si>
    <t>21ב</t>
  </si>
  <si>
    <t>אנרגיה, מכניקה ואופטיקה</t>
  </si>
  <si>
    <t>חומרים, הזנה ותורשה</t>
  </si>
  <si>
    <t>חומרים</t>
  </si>
  <si>
    <t>הזנה</t>
  </si>
  <si>
    <t>תורשה</t>
  </si>
  <si>
    <t>אנרגיה</t>
  </si>
  <si>
    <t>מכניקה</t>
  </si>
  <si>
    <t>אופטיקה</t>
  </si>
  <si>
    <t>2 או 3 תשובות נכונות</t>
  </si>
  <si>
    <t xml:space="preserve">מבחן ייעודי במדע וטכנולוגיה לכיתה ט' - עתודה מדעית טכנולוגית, תשע"ד - נוסח ב' </t>
  </si>
  <si>
    <t>ממוצע כיתתי לנוסח 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</si>
</sst>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[Red]\-0\ "/>
    <numFmt numFmtId="165" formatCode="0.0"/>
    <numFmt numFmtId="166" formatCode="0.0%"/>
  </numFmts>
  <fonts count="29" x14ac:knownFonts="1">
    <font>
      <sz val="10"/>
      <name val="Arial"/>
      <charset val="177"/>
    </font>
    <font>
      <b/>
      <sz val="10"/>
      <name val="Arial"/>
      <family val="2"/>
    </font>
    <font>
      <sz val="8"/>
      <name val="Arial"/>
      <family val="2"/>
    </font>
    <font>
      <b/>
      <sz val="12"/>
      <color indexed="10"/>
      <name val="David"/>
      <family val="2"/>
      <charset val="177"/>
    </font>
    <font>
      <b/>
      <sz val="14"/>
      <color indexed="17"/>
      <name val="Arial"/>
      <family val="2"/>
    </font>
    <font>
      <sz val="12"/>
      <color indexed="63"/>
      <name val="Arial"/>
      <family val="2"/>
    </font>
    <font>
      <b/>
      <sz val="12"/>
      <color indexed="63"/>
      <name val="David"/>
      <family val="2"/>
      <charset val="177"/>
    </font>
    <font>
      <b/>
      <sz val="10"/>
      <name val="Arial"/>
      <family val="2"/>
    </font>
    <font>
      <b/>
      <sz val="10"/>
      <color indexed="13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color indexed="1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1"/>
      <name val="Symbol"/>
      <family val="1"/>
      <charset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6">
    <xf numFmtId="0" fontId="0" fillId="0" borderId="0" xfId="0"/>
    <xf numFmtId="0" fontId="1" fillId="0" borderId="0" xfId="0" applyFont="1"/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Protection="1"/>
    <xf numFmtId="0" fontId="0" fillId="0" borderId="0" xfId="0" applyAlignment="1" applyProtection="1"/>
    <xf numFmtId="0" fontId="7" fillId="3" borderId="2" xfId="0" applyFont="1" applyFill="1" applyBorder="1" applyProtection="1"/>
    <xf numFmtId="0" fontId="8" fillId="4" borderId="2" xfId="0" applyFont="1" applyFill="1" applyBorder="1" applyProtection="1"/>
    <xf numFmtId="0" fontId="8" fillId="4" borderId="2" xfId="0" applyFont="1" applyFill="1" applyBorder="1" applyAlignment="1" applyProtection="1">
      <alignment horizontal="right" vertical="center" wrapText="1"/>
    </xf>
    <xf numFmtId="0" fontId="0" fillId="5" borderId="2" xfId="0" applyFill="1" applyBorder="1" applyProtection="1"/>
    <xf numFmtId="49" fontId="0" fillId="5" borderId="2" xfId="0" applyNumberFormat="1" applyFill="1" applyBorder="1" applyProtection="1">
      <protection locked="0"/>
    </xf>
    <xf numFmtId="0" fontId="9" fillId="0" borderId="0" xfId="0" applyFont="1" applyFill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right"/>
    </xf>
    <xf numFmtId="0" fontId="7" fillId="6" borderId="2" xfId="0" applyFont="1" applyFill="1" applyBorder="1" applyAlignment="1" applyProtection="1">
      <alignment horizontal="right" wrapText="1"/>
    </xf>
    <xf numFmtId="0" fontId="7" fillId="3" borderId="2" xfId="0" applyFont="1" applyFill="1" applyBorder="1" applyAlignment="1" applyProtection="1">
      <alignment horizontal="center"/>
    </xf>
    <xf numFmtId="0" fontId="0" fillId="0" borderId="0" xfId="0" applyFill="1"/>
    <xf numFmtId="0" fontId="7" fillId="6" borderId="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49" fontId="7" fillId="5" borderId="2" xfId="0" applyNumberFormat="1" applyFont="1" applyFill="1" applyBorder="1" applyProtection="1">
      <protection locked="0"/>
    </xf>
    <xf numFmtId="0" fontId="8" fillId="4" borderId="2" xfId="0" applyFont="1" applyFill="1" applyBorder="1" applyAlignment="1" applyProtection="1">
      <alignment horizontal="center"/>
    </xf>
    <xf numFmtId="0" fontId="1" fillId="0" borderId="0" xfId="0" applyFont="1" applyProtection="1"/>
    <xf numFmtId="0" fontId="7" fillId="0" borderId="0" xfId="0" applyFont="1" applyFill="1" applyBorder="1" applyAlignment="1" applyProtection="1">
      <alignment horizontal="right"/>
    </xf>
    <xf numFmtId="49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7" fillId="0" borderId="0" xfId="0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5" borderId="3" xfId="0" applyFill="1" applyBorder="1" applyAlignment="1" applyProtection="1">
      <protection locked="0"/>
    </xf>
    <xf numFmtId="0" fontId="0" fillId="0" borderId="2" xfId="0" applyBorder="1" applyProtection="1"/>
    <xf numFmtId="0" fontId="7" fillId="0" borderId="0" xfId="0" applyFont="1"/>
    <xf numFmtId="9" fontId="7" fillId="0" borderId="2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/>
    <xf numFmtId="0" fontId="7" fillId="3" borderId="4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 wrapText="1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165" fontId="0" fillId="0" borderId="4" xfId="0" applyNumberFormat="1" applyBorder="1" applyAlignment="1" applyProtection="1">
      <alignment horizontal="center"/>
    </xf>
    <xf numFmtId="0" fontId="0" fillId="6" borderId="5" xfId="0" applyFill="1" applyBorder="1"/>
    <xf numFmtId="0" fontId="0" fillId="6" borderId="0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14" fillId="6" borderId="10" xfId="0" applyFont="1" applyFill="1" applyBorder="1" applyAlignment="1" applyProtection="1">
      <alignment vertical="top"/>
    </xf>
    <xf numFmtId="164" fontId="0" fillId="6" borderId="4" xfId="0" applyNumberFormat="1" applyFill="1" applyBorder="1" applyAlignment="1" applyProtection="1">
      <alignment horizontal="center"/>
    </xf>
    <xf numFmtId="164" fontId="7" fillId="6" borderId="4" xfId="0" applyNumberFormat="1" applyFont="1" applyFill="1" applyBorder="1" applyAlignment="1" applyProtection="1">
      <alignment horizontal="center"/>
    </xf>
    <xf numFmtId="0" fontId="0" fillId="0" borderId="12" xfId="0" applyBorder="1"/>
    <xf numFmtId="0" fontId="0" fillId="0" borderId="2" xfId="0" applyBorder="1"/>
    <xf numFmtId="49" fontId="0" fillId="0" borderId="12" xfId="0" applyNumberFormat="1" applyBorder="1" applyAlignment="1">
      <alignment horizontal="right"/>
    </xf>
    <xf numFmtId="0" fontId="16" fillId="0" borderId="1" xfId="0" applyFont="1" applyFill="1" applyBorder="1"/>
    <xf numFmtId="0" fontId="1" fillId="3" borderId="4" xfId="0" applyFont="1" applyFill="1" applyBorder="1" applyAlignment="1" applyProtection="1">
      <alignment horizontal="center" wrapText="1"/>
    </xf>
    <xf numFmtId="0" fontId="0" fillId="0" borderId="13" xfId="0" applyBorder="1"/>
    <xf numFmtId="165" fontId="16" fillId="0" borderId="14" xfId="0" applyNumberFormat="1" applyFont="1" applyFill="1" applyBorder="1"/>
    <xf numFmtId="0" fontId="7" fillId="3" borderId="15" xfId="0" applyFont="1" applyFill="1" applyBorder="1" applyAlignment="1" applyProtection="1">
      <alignment horizontal="right"/>
    </xf>
    <xf numFmtId="0" fontId="7" fillId="3" borderId="15" xfId="0" applyFont="1" applyFill="1" applyBorder="1" applyAlignment="1" applyProtection="1">
      <alignment horizontal="center"/>
    </xf>
    <xf numFmtId="0" fontId="19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 applyAlignment="1"/>
    <xf numFmtId="1" fontId="7" fillId="0" borderId="7" xfId="0" applyNumberFormat="1" applyFont="1" applyBorder="1" applyAlignment="1" applyProtection="1">
      <alignment horizontal="center"/>
    </xf>
    <xf numFmtId="0" fontId="6" fillId="0" borderId="0" xfId="0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18" fillId="0" borderId="0" xfId="0" applyFont="1" applyBorder="1" applyAlignment="1" applyProtection="1">
      <alignment horizontal="center"/>
      <protection locked="0"/>
    </xf>
    <xf numFmtId="0" fontId="7" fillId="7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21" fillId="0" borderId="0" xfId="0" applyFont="1"/>
    <xf numFmtId="0" fontId="12" fillId="0" borderId="0" xfId="0" applyFont="1" applyAlignment="1" applyProtection="1">
      <alignment horizontal="center"/>
    </xf>
    <xf numFmtId="0" fontId="1" fillId="0" borderId="2" xfId="0" applyFont="1" applyBorder="1"/>
    <xf numFmtId="0" fontId="0" fillId="3" borderId="2" xfId="0" applyFill="1" applyBorder="1"/>
    <xf numFmtId="0" fontId="1" fillId="3" borderId="2" xfId="0" applyFont="1" applyFill="1" applyBorder="1"/>
    <xf numFmtId="0" fontId="7" fillId="3" borderId="14" xfId="0" applyFont="1" applyFill="1" applyBorder="1" applyAlignment="1" applyProtection="1">
      <alignment horizontal="center" wrapText="1"/>
    </xf>
    <xf numFmtId="0" fontId="7" fillId="3" borderId="16" xfId="0" applyFont="1" applyFill="1" applyBorder="1" applyAlignment="1" applyProtection="1">
      <alignment horizontal="center" wrapText="1"/>
    </xf>
    <xf numFmtId="165" fontId="23" fillId="4" borderId="0" xfId="0" applyNumberFormat="1" applyFont="1" applyFill="1" applyBorder="1"/>
    <xf numFmtId="0" fontId="0" fillId="6" borderId="17" xfId="0" applyFill="1" applyBorder="1"/>
    <xf numFmtId="0" fontId="0" fillId="6" borderId="18" xfId="0" applyFill="1" applyBorder="1"/>
    <xf numFmtId="0" fontId="14" fillId="6" borderId="17" xfId="0" applyFont="1" applyFill="1" applyBorder="1" applyAlignment="1" applyProtection="1">
      <alignment vertical="top"/>
    </xf>
    <xf numFmtId="164" fontId="7" fillId="6" borderId="14" xfId="0" applyNumberFormat="1" applyFont="1" applyFill="1" applyBorder="1" applyAlignment="1" applyProtection="1">
      <alignment horizontal="center"/>
    </xf>
    <xf numFmtId="0" fontId="0" fillId="6" borderId="2" xfId="0" applyFill="1" applyBorder="1"/>
    <xf numFmtId="0" fontId="13" fillId="0" borderId="0" xfId="0" applyFont="1" applyAlignment="1">
      <alignment horizontal="center" readingOrder="2"/>
    </xf>
    <xf numFmtId="0" fontId="0" fillId="0" borderId="0" xfId="0" applyAlignment="1">
      <alignment horizontal="right" readingOrder="2"/>
    </xf>
    <xf numFmtId="0" fontId="25" fillId="0" borderId="0" xfId="0" applyFont="1" applyAlignment="1">
      <alignment horizontal="right" readingOrder="2"/>
    </xf>
    <xf numFmtId="0" fontId="26" fillId="0" borderId="0" xfId="0" applyFont="1" applyAlignment="1">
      <alignment horizontal="right" readingOrder="2"/>
    </xf>
    <xf numFmtId="0" fontId="24" fillId="0" borderId="0" xfId="0" applyFont="1" applyAlignment="1">
      <alignment horizontal="right" readingOrder="2"/>
    </xf>
    <xf numFmtId="0" fontId="27" fillId="0" borderId="0" xfId="0" applyFont="1" applyAlignment="1">
      <alignment horizontal="right" readingOrder="2"/>
    </xf>
    <xf numFmtId="0" fontId="28" fillId="0" borderId="0" xfId="0" applyFont="1" applyAlignment="1">
      <alignment horizontal="right" readingOrder="2"/>
    </xf>
    <xf numFmtId="0" fontId="26" fillId="0" borderId="0" xfId="0" applyFont="1" applyAlignment="1">
      <alignment horizontal="center" readingOrder="2"/>
    </xf>
    <xf numFmtId="0" fontId="11" fillId="8" borderId="2" xfId="0" applyFont="1" applyFill="1" applyBorder="1" applyAlignment="1" applyProtection="1">
      <alignment horizont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10" fillId="0" borderId="0" xfId="0" applyFont="1"/>
    <xf numFmtId="0" fontId="8" fillId="4" borderId="2" xfId="0" applyFont="1" applyFill="1" applyBorder="1" applyAlignment="1" applyProtection="1">
      <alignment horizontal="center" vertical="center" wrapText="1"/>
    </xf>
    <xf numFmtId="165" fontId="1" fillId="0" borderId="2" xfId="0" applyNumberFormat="1" applyFont="1" applyBorder="1" applyAlignment="1">
      <alignment horizontal="center"/>
    </xf>
    <xf numFmtId="165" fontId="23" fillId="4" borderId="0" xfId="0" applyNumberFormat="1" applyFont="1" applyFill="1" applyBorder="1" applyAlignment="1">
      <alignment horizontal="center"/>
    </xf>
    <xf numFmtId="0" fontId="7" fillId="9" borderId="2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0" fontId="1" fillId="3" borderId="33" xfId="0" applyFont="1" applyFill="1" applyBorder="1" applyAlignment="1"/>
    <xf numFmtId="0" fontId="7" fillId="3" borderId="2" xfId="0" applyFont="1" applyFill="1" applyBorder="1" applyAlignment="1" applyProtection="1">
      <alignment horizontal="right" readingOrder="2"/>
    </xf>
    <xf numFmtId="164" fontId="0" fillId="6" borderId="4" xfId="0" applyNumberFormat="1" applyFill="1" applyBorder="1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18" xfId="0" applyFill="1" applyBorder="1" applyAlignment="1">
      <alignment horizontal="left" readingOrder="2"/>
    </xf>
    <xf numFmtId="166" fontId="0" fillId="0" borderId="31" xfId="0" applyNumberFormat="1" applyFill="1" applyBorder="1" applyAlignment="1">
      <alignment horizontal="center"/>
    </xf>
    <xf numFmtId="0" fontId="10" fillId="0" borderId="33" xfId="0" applyFont="1" applyFill="1" applyBorder="1" applyAlignment="1">
      <alignment wrapText="1"/>
    </xf>
    <xf numFmtId="0" fontId="1" fillId="3" borderId="34" xfId="0" applyFont="1" applyFill="1" applyBorder="1" applyAlignment="1" applyProtection="1">
      <alignment horizontal="center"/>
    </xf>
    <xf numFmtId="0" fontId="7" fillId="7" borderId="34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horizontal="center" vertical="center"/>
    </xf>
    <xf numFmtId="0" fontId="7" fillId="9" borderId="34" xfId="0" applyFont="1" applyFill="1" applyBorder="1" applyAlignment="1" applyProtection="1">
      <alignment horizontal="center" vertical="center"/>
    </xf>
    <xf numFmtId="0" fontId="10" fillId="0" borderId="0" xfId="0" applyFont="1" applyAlignment="1">
      <alignment readingOrder="2"/>
    </xf>
    <xf numFmtId="49" fontId="0" fillId="5" borderId="2" xfId="0" applyNumberFormat="1" applyFill="1" applyBorder="1" applyAlignment="1" applyProtection="1">
      <alignment readingOrder="2"/>
      <protection locked="0"/>
    </xf>
    <xf numFmtId="49" fontId="10" fillId="5" borderId="2" xfId="0" applyNumberFormat="1" applyFont="1" applyFill="1" applyBorder="1" applyAlignment="1" applyProtection="1">
      <alignment readingOrder="2"/>
      <protection locked="0"/>
    </xf>
    <xf numFmtId="49" fontId="15" fillId="5" borderId="31" xfId="0" applyNumberFormat="1" applyFont="1" applyFill="1" applyBorder="1" applyAlignment="1" applyProtection="1">
      <alignment horizontal="right"/>
    </xf>
    <xf numFmtId="0" fontId="0" fillId="0" borderId="31" xfId="0" applyBorder="1" applyAlignment="1">
      <alignment horizont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readingOrder="2"/>
    </xf>
    <xf numFmtId="0" fontId="7" fillId="3" borderId="34" xfId="0" applyFont="1" applyFill="1" applyBorder="1" applyAlignment="1" applyProtection="1">
      <alignment horizontal="center"/>
    </xf>
    <xf numFmtId="0" fontId="0" fillId="10" borderId="2" xfId="0" applyFill="1" applyBorder="1" applyAlignment="1" applyProtection="1">
      <alignment readingOrder="2"/>
    </xf>
    <xf numFmtId="0" fontId="1" fillId="0" borderId="2" xfId="0" applyFont="1" applyBorder="1" applyAlignment="1" applyProtection="1">
      <alignment horizontal="center"/>
    </xf>
    <xf numFmtId="0" fontId="1" fillId="11" borderId="2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5" borderId="2" xfId="0" applyNumberFormat="1" applyFill="1" applyBorder="1" applyAlignment="1" applyProtection="1">
      <alignment horizontal="center" readingOrder="2"/>
      <protection locked="0"/>
    </xf>
    <xf numFmtId="0" fontId="0" fillId="0" borderId="0" xfId="0" applyFill="1" applyBorder="1" applyAlignment="1" applyProtection="1">
      <alignment horizontal="center"/>
    </xf>
    <xf numFmtId="0" fontId="10" fillId="10" borderId="2" xfId="0" applyFont="1" applyFill="1" applyBorder="1" applyAlignment="1" applyProtection="1">
      <alignment readingOrder="2"/>
    </xf>
    <xf numFmtId="0" fontId="0" fillId="0" borderId="0" xfId="0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7" fillId="3" borderId="2" xfId="0" applyFont="1" applyFill="1" applyBorder="1" applyAlignment="1" applyProtection="1">
      <alignment horizontal="right" vertical="center" wrapText="1"/>
    </xf>
    <xf numFmtId="0" fontId="11" fillId="8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/>
    </xf>
    <xf numFmtId="166" fontId="0" fillId="13" borderId="31" xfId="0" applyNumberFormat="1" applyFill="1" applyBorder="1" applyAlignment="1">
      <alignment horizontal="center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12" borderId="34" xfId="0" applyFill="1" applyBorder="1" applyAlignment="1">
      <alignment horizontal="center"/>
    </xf>
    <xf numFmtId="9" fontId="0" fillId="0" borderId="34" xfId="0" applyNumberForma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10" fontId="0" fillId="0" borderId="34" xfId="0" applyNumberFormat="1" applyFill="1" applyBorder="1" applyAlignment="1">
      <alignment horizontal="center" vertical="center"/>
    </xf>
    <xf numFmtId="9" fontId="0" fillId="0" borderId="34" xfId="0" applyNumberFormat="1" applyBorder="1" applyAlignment="1">
      <alignment horizontal="center"/>
    </xf>
    <xf numFmtId="0" fontId="10" fillId="0" borderId="32" xfId="0" applyFont="1" applyFill="1" applyBorder="1" applyAlignment="1"/>
    <xf numFmtId="0" fontId="7" fillId="0" borderId="0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readingOrder="2"/>
    </xf>
    <xf numFmtId="0" fontId="8" fillId="4" borderId="34" xfId="0" applyFont="1" applyFill="1" applyBorder="1" applyAlignment="1" applyProtection="1">
      <alignment horizontal="center"/>
    </xf>
    <xf numFmtId="0" fontId="0" fillId="10" borderId="34" xfId="0" applyFill="1" applyBorder="1" applyAlignment="1" applyProtection="1">
      <alignment readingOrder="2"/>
    </xf>
    <xf numFmtId="0" fontId="1" fillId="14" borderId="0" xfId="0" applyFont="1" applyFill="1"/>
    <xf numFmtId="0" fontId="0" fillId="14" borderId="0" xfId="0" applyFill="1"/>
    <xf numFmtId="0" fontId="10" fillId="14" borderId="0" xfId="0" applyFont="1" applyFill="1" applyAlignment="1">
      <alignment readingOrder="2"/>
    </xf>
    <xf numFmtId="0" fontId="10" fillId="14" borderId="0" xfId="0" applyFont="1" applyFill="1"/>
    <xf numFmtId="0" fontId="1" fillId="14" borderId="0" xfId="0" applyFont="1" applyFill="1" applyAlignment="1">
      <alignment horizontal="right"/>
    </xf>
    <xf numFmtId="0" fontId="0" fillId="14" borderId="0" xfId="0" applyFill="1" applyAlignment="1"/>
    <xf numFmtId="0" fontId="0" fillId="14" borderId="0" xfId="0" applyFill="1" applyBorder="1" applyAlignment="1"/>
    <xf numFmtId="0" fontId="1" fillId="14" borderId="0" xfId="0" applyFont="1" applyFill="1" applyProtection="1"/>
    <xf numFmtId="0" fontId="0" fillId="5" borderId="34" xfId="0" applyNumberFormat="1" applyFill="1" applyBorder="1" applyAlignment="1" applyProtection="1">
      <alignment horizontal="center" readingOrder="2"/>
      <protection locked="0"/>
    </xf>
    <xf numFmtId="0" fontId="1" fillId="5" borderId="34" xfId="0" applyNumberFormat="1" applyFont="1" applyFill="1" applyBorder="1" applyAlignment="1" applyProtection="1">
      <alignment horizontal="center" vertical="center" readingOrder="2"/>
      <protection locked="0"/>
    </xf>
    <xf numFmtId="10" fontId="1" fillId="5" borderId="34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34" xfId="0" applyNumberFormat="1" applyFill="1" applyBorder="1" applyAlignment="1" applyProtection="1">
      <alignment horizontal="center" readingOrder="2"/>
      <protection locked="0"/>
    </xf>
    <xf numFmtId="0" fontId="0" fillId="0" borderId="2" xfId="0" applyNumberFormat="1" applyFill="1" applyBorder="1" applyAlignment="1" applyProtection="1">
      <alignment horizontal="center" readingOrder="2"/>
      <protection locked="0"/>
    </xf>
    <xf numFmtId="0" fontId="10" fillId="5" borderId="2" xfId="0" applyNumberFormat="1" applyFont="1" applyFill="1" applyBorder="1" applyAlignment="1" applyProtection="1">
      <alignment horizontal="center" readingOrder="2"/>
      <protection locked="0"/>
    </xf>
    <xf numFmtId="0" fontId="10" fillId="10" borderId="34" xfId="0" applyFont="1" applyFill="1" applyBorder="1" applyAlignment="1" applyProtection="1">
      <alignment readingOrder="2"/>
    </xf>
    <xf numFmtId="49" fontId="0" fillId="5" borderId="25" xfId="0" applyNumberFormat="1" applyFill="1" applyBorder="1" applyProtection="1">
      <protection locked="0"/>
    </xf>
    <xf numFmtId="49" fontId="0" fillId="5" borderId="34" xfId="0" applyNumberFormat="1" applyFill="1" applyBorder="1" applyProtection="1">
      <protection locked="0"/>
    </xf>
    <xf numFmtId="49" fontId="1" fillId="5" borderId="15" xfId="0" applyNumberFormat="1" applyFont="1" applyFill="1" applyBorder="1" applyAlignment="1" applyProtection="1">
      <alignment horizontal="center" wrapText="1"/>
      <protection locked="0"/>
    </xf>
    <xf numFmtId="9" fontId="10" fillId="5" borderId="2" xfId="0" applyNumberFormat="1" applyFont="1" applyFill="1" applyBorder="1" applyAlignment="1" applyProtection="1">
      <alignment horizontal="center" readingOrder="2"/>
      <protection locked="0"/>
    </xf>
    <xf numFmtId="9" fontId="1" fillId="5" borderId="34" xfId="0" applyNumberFormat="1" applyFont="1" applyFill="1" applyBorder="1" applyAlignment="1" applyProtection="1">
      <alignment horizontal="center" vertical="center" readingOrder="2"/>
      <protection locked="0"/>
    </xf>
    <xf numFmtId="9" fontId="11" fillId="8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readingOrder="2"/>
    </xf>
    <xf numFmtId="0" fontId="10" fillId="14" borderId="0" xfId="0" applyFont="1" applyFill="1" applyAlignment="1">
      <alignment horizontal="right" readingOrder="2"/>
    </xf>
    <xf numFmtId="0" fontId="7" fillId="0" borderId="0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right" readingOrder="2"/>
    </xf>
    <xf numFmtId="0" fontId="0" fillId="0" borderId="33" xfId="0" applyBorder="1" applyAlignment="1" applyProtection="1">
      <alignment horizontal="right" readingOrder="2"/>
    </xf>
    <xf numFmtId="0" fontId="1" fillId="3" borderId="32" xfId="0" applyFont="1" applyFill="1" applyBorder="1" applyAlignment="1" applyProtection="1">
      <alignment horizontal="center" readingOrder="2"/>
    </xf>
    <xf numFmtId="0" fontId="1" fillId="3" borderId="33" xfId="0" applyFont="1" applyFill="1" applyBorder="1" applyAlignment="1" applyProtection="1">
      <alignment horizontal="center" readingOrder="2"/>
    </xf>
    <xf numFmtId="0" fontId="1" fillId="3" borderId="35" xfId="0" applyFont="1" applyFill="1" applyBorder="1" applyAlignment="1" applyProtection="1">
      <alignment horizontal="center" readingOrder="2"/>
    </xf>
    <xf numFmtId="0" fontId="1" fillId="0" borderId="33" xfId="0" applyFont="1" applyBorder="1" applyAlignment="1" applyProtection="1">
      <alignment horizontal="right" readingOrder="2"/>
    </xf>
    <xf numFmtId="0" fontId="7" fillId="14" borderId="34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49" fontId="0" fillId="5" borderId="2" xfId="0" applyNumberFormat="1" applyFill="1" applyBorder="1" applyAlignment="1" applyProtection="1">
      <alignment readingOrder="2"/>
    </xf>
    <xf numFmtId="49" fontId="7" fillId="5" borderId="2" xfId="0" applyNumberFormat="1" applyFont="1" applyFill="1" applyBorder="1" applyProtection="1"/>
    <xf numFmtId="49" fontId="0" fillId="5" borderId="2" xfId="0" applyNumberFormat="1" applyFill="1" applyBorder="1" applyProtection="1"/>
    <xf numFmtId="0" fontId="0" fillId="0" borderId="0" xfId="0" applyFill="1" applyProtection="1"/>
    <xf numFmtId="49" fontId="0" fillId="5" borderId="15" xfId="0" applyNumberFormat="1" applyFill="1" applyBorder="1" applyProtection="1"/>
    <xf numFmtId="49" fontId="0" fillId="0" borderId="0" xfId="0" applyNumberFormat="1" applyFill="1" applyBorder="1" applyProtection="1"/>
    <xf numFmtId="0" fontId="7" fillId="0" borderId="2" xfId="0" applyFont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</xf>
    <xf numFmtId="0" fontId="0" fillId="14" borderId="34" xfId="0" applyFill="1" applyBorder="1" applyProtection="1">
      <protection locked="0"/>
    </xf>
    <xf numFmtId="0" fontId="19" fillId="0" borderId="0" xfId="0" applyFont="1" applyAlignment="1">
      <alignment horizontal="center"/>
    </xf>
    <xf numFmtId="0" fontId="1" fillId="14" borderId="34" xfId="0" applyFont="1" applyFill="1" applyBorder="1" applyAlignment="1" applyProtection="1">
      <alignment horizontal="center" wrapText="1"/>
    </xf>
    <xf numFmtId="0" fontId="1" fillId="3" borderId="32" xfId="0" applyFont="1" applyFill="1" applyBorder="1" applyAlignment="1" applyProtection="1">
      <alignment horizontal="center" readingOrder="2"/>
    </xf>
    <xf numFmtId="0" fontId="1" fillId="3" borderId="33" xfId="0" applyFont="1" applyFill="1" applyBorder="1" applyAlignment="1" applyProtection="1">
      <alignment horizontal="center" readingOrder="2"/>
    </xf>
    <xf numFmtId="0" fontId="1" fillId="3" borderId="35" xfId="0" applyFont="1" applyFill="1" applyBorder="1" applyAlignment="1" applyProtection="1">
      <alignment horizontal="center" readingOrder="2"/>
    </xf>
    <xf numFmtId="0" fontId="4" fillId="0" borderId="0" xfId="0" applyFont="1" applyAlignment="1" applyProtection="1">
      <alignment horizont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1" fillId="0" borderId="32" xfId="0" applyFont="1" applyBorder="1" applyAlignment="1" applyProtection="1">
      <alignment horizontal="right" readingOrder="2"/>
    </xf>
    <xf numFmtId="0" fontId="0" fillId="0" borderId="33" xfId="0" applyBorder="1" applyAlignment="1" applyProtection="1">
      <alignment horizontal="right" readingOrder="2"/>
    </xf>
    <xf numFmtId="0" fontId="18" fillId="0" borderId="14" xfId="0" applyFont="1" applyBorder="1" applyAlignment="1" applyProtection="1">
      <alignment horizontal="center"/>
    </xf>
    <xf numFmtId="0" fontId="18" fillId="0" borderId="23" xfId="0" applyFont="1" applyBorder="1" applyAlignment="1" applyProtection="1">
      <alignment horizontal="center"/>
    </xf>
    <xf numFmtId="0" fontId="18" fillId="0" borderId="24" xfId="0" applyFont="1" applyBorder="1" applyAlignment="1" applyProtection="1">
      <alignment horizontal="center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7" fillId="11" borderId="32" xfId="0" applyFont="1" applyFill="1" applyBorder="1" applyAlignment="1" applyProtection="1">
      <alignment horizontal="center"/>
    </xf>
    <xf numFmtId="0" fontId="7" fillId="11" borderId="33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right" vertical="center" wrapText="1" readingOrder="2"/>
    </xf>
    <xf numFmtId="0" fontId="1" fillId="0" borderId="33" xfId="0" applyFont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textRotation="180"/>
    </xf>
    <xf numFmtId="0" fontId="13" fillId="0" borderId="20" xfId="0" applyFont="1" applyBorder="1" applyAlignment="1" applyProtection="1">
      <alignment horizontal="center"/>
    </xf>
    <xf numFmtId="0" fontId="13" fillId="0" borderId="21" xfId="0" applyFont="1" applyBorder="1" applyAlignment="1" applyProtection="1">
      <alignment horizontal="center"/>
    </xf>
    <xf numFmtId="0" fontId="13" fillId="0" borderId="22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  <xf numFmtId="0" fontId="17" fillId="0" borderId="8" xfId="0" applyFont="1" applyBorder="1" applyAlignment="1" applyProtection="1">
      <alignment horizontal="center"/>
    </xf>
    <xf numFmtId="0" fontId="17" fillId="0" borderId="9" xfId="0" applyFont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 readingOrder="2"/>
    </xf>
    <xf numFmtId="0" fontId="0" fillId="3" borderId="25" xfId="0" applyFill="1" applyBorder="1" applyAlignment="1" applyProtection="1">
      <alignment horizontal="center" readingOrder="2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</xf>
    <xf numFmtId="49" fontId="1" fillId="5" borderId="15" xfId="0" applyNumberFormat="1" applyFont="1" applyFill="1" applyBorder="1" applyAlignment="1" applyProtection="1">
      <alignment horizontal="center" vertical="center" wrapText="1" readingOrder="2"/>
      <protection locked="0"/>
    </xf>
    <xf numFmtId="49" fontId="1" fillId="5" borderId="37" xfId="0" applyNumberFormat="1" applyFont="1" applyFill="1" applyBorder="1" applyAlignment="1" applyProtection="1">
      <alignment horizontal="center" vertical="center" wrapText="1" readingOrder="2"/>
      <protection locked="0"/>
    </xf>
    <xf numFmtId="49" fontId="0" fillId="5" borderId="37" xfId="0" applyNumberFormat="1" applyFill="1" applyBorder="1" applyAlignment="1" applyProtection="1">
      <alignment horizontal="center" vertical="center" wrapText="1" readingOrder="2"/>
      <protection locked="0"/>
    </xf>
    <xf numFmtId="49" fontId="0" fillId="5" borderId="25" xfId="0" applyNumberFormat="1" applyFill="1" applyBorder="1" applyAlignment="1" applyProtection="1">
      <alignment horizontal="center" vertical="center" wrapText="1" readingOrder="2"/>
      <protection locked="0"/>
    </xf>
    <xf numFmtId="0" fontId="11" fillId="12" borderId="15" xfId="0" applyFont="1" applyFill="1" applyBorder="1" applyAlignment="1" applyProtection="1">
      <alignment horizontal="center" vertical="center" wrapText="1"/>
    </xf>
    <xf numFmtId="0" fontId="11" fillId="12" borderId="25" xfId="0" applyFont="1" applyFill="1" applyBorder="1" applyAlignment="1" applyProtection="1">
      <alignment horizontal="center" vertical="center" wrapText="1"/>
    </xf>
    <xf numFmtId="0" fontId="11" fillId="8" borderId="15" xfId="0" applyFont="1" applyFill="1" applyBorder="1" applyAlignment="1" applyProtection="1">
      <alignment horizontal="center" vertical="center"/>
    </xf>
    <xf numFmtId="0" fontId="11" fillId="8" borderId="25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readingOrder="2"/>
    </xf>
    <xf numFmtId="0" fontId="6" fillId="0" borderId="0" xfId="0" applyFont="1" applyAlignment="1">
      <alignment horizontal="center" readingOrder="2"/>
    </xf>
    <xf numFmtId="0" fontId="7" fillId="3" borderId="1" xfId="0" applyFont="1" applyFill="1" applyBorder="1" applyAlignment="1" applyProtection="1">
      <alignment horizontal="center" vertical="center" wrapText="1" readingOrder="2"/>
    </xf>
    <xf numFmtId="0" fontId="7" fillId="3" borderId="3" xfId="0" applyFont="1" applyFill="1" applyBorder="1" applyAlignment="1" applyProtection="1">
      <alignment horizontal="center" vertical="center" wrapText="1" readingOrder="2"/>
    </xf>
    <xf numFmtId="0" fontId="7" fillId="3" borderId="1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3" fillId="6" borderId="26" xfId="0" applyFont="1" applyFill="1" applyBorder="1" applyAlignment="1" applyProtection="1">
      <alignment horizontal="center"/>
    </xf>
    <xf numFmtId="0" fontId="13" fillId="6" borderId="27" xfId="0" applyFont="1" applyFill="1" applyBorder="1" applyAlignment="1" applyProtection="1">
      <alignment horizontal="center"/>
    </xf>
    <xf numFmtId="0" fontId="13" fillId="6" borderId="28" xfId="0" applyFont="1" applyFill="1" applyBorder="1" applyAlignment="1" applyProtection="1">
      <alignment horizontal="center"/>
    </xf>
    <xf numFmtId="0" fontId="0" fillId="6" borderId="14" xfId="0" applyFill="1" applyBorder="1" applyAlignment="1" applyProtection="1">
      <alignment horizontal="right" wrapText="1"/>
    </xf>
    <xf numFmtId="0" fontId="0" fillId="6" borderId="24" xfId="0" applyFill="1" applyBorder="1" applyAlignment="1" applyProtection="1">
      <alignment horizontal="right" wrapText="1"/>
    </xf>
    <xf numFmtId="0" fontId="0" fillId="6" borderId="4" xfId="0" applyFill="1" applyBorder="1" applyAlignment="1">
      <alignment horizontal="right"/>
    </xf>
    <xf numFmtId="0" fontId="0" fillId="6" borderId="14" xfId="0" applyFill="1" applyBorder="1" applyAlignment="1">
      <alignment horizontal="right"/>
    </xf>
    <xf numFmtId="0" fontId="0" fillId="6" borderId="24" xfId="0" applyFill="1" applyBorder="1" applyAlignment="1">
      <alignment horizontal="right"/>
    </xf>
    <xf numFmtId="0" fontId="7" fillId="6" borderId="4" xfId="0" applyFont="1" applyFill="1" applyBorder="1" applyAlignment="1" applyProtection="1">
      <alignment horizontal="right" wrapText="1"/>
    </xf>
    <xf numFmtId="0" fontId="1" fillId="0" borderId="33" xfId="0" applyFont="1" applyBorder="1" applyAlignment="1" applyProtection="1">
      <alignment horizontal="right" readingOrder="2"/>
    </xf>
    <xf numFmtId="0" fontId="1" fillId="3" borderId="32" xfId="0" applyFont="1" applyFill="1" applyBorder="1" applyAlignment="1" applyProtection="1">
      <alignment horizontal="center" vertical="center" readingOrder="2"/>
    </xf>
    <xf numFmtId="0" fontId="1" fillId="3" borderId="35" xfId="0" applyFont="1" applyFill="1" applyBorder="1" applyAlignment="1" applyProtection="1">
      <alignment horizontal="center" vertical="center" readingOrder="2"/>
    </xf>
    <xf numFmtId="0" fontId="1" fillId="3" borderId="33" xfId="0" applyFont="1" applyFill="1" applyBorder="1" applyAlignment="1" applyProtection="1">
      <alignment horizontal="center" vertical="center" readingOrder="2"/>
    </xf>
    <xf numFmtId="0" fontId="1" fillId="13" borderId="32" xfId="0" applyFont="1" applyFill="1" applyBorder="1" applyAlignment="1">
      <alignment horizontal="center" wrapText="1"/>
    </xf>
    <xf numFmtId="0" fontId="1" fillId="13" borderId="33" xfId="0" applyFont="1" applyFill="1" applyBorder="1" applyAlignment="1">
      <alignment horizontal="center" wrapText="1"/>
    </xf>
    <xf numFmtId="0" fontId="1" fillId="13" borderId="32" xfId="0" applyFont="1" applyFill="1" applyBorder="1" applyAlignment="1">
      <alignment horizontal="center"/>
    </xf>
    <xf numFmtId="0" fontId="1" fillId="13" borderId="33" xfId="0" applyFont="1" applyFill="1" applyBorder="1" applyAlignment="1">
      <alignment horizontal="center"/>
    </xf>
    <xf numFmtId="0" fontId="7" fillId="6" borderId="14" xfId="0" applyFont="1" applyFill="1" applyBorder="1" applyAlignment="1" applyProtection="1">
      <alignment horizontal="right" wrapText="1"/>
    </xf>
    <xf numFmtId="0" fontId="7" fillId="6" borderId="24" xfId="0" applyFont="1" applyFill="1" applyBorder="1" applyAlignment="1" applyProtection="1">
      <alignment horizontal="right" wrapText="1"/>
    </xf>
    <xf numFmtId="0" fontId="13" fillId="6" borderId="11" xfId="0" applyFont="1" applyFill="1" applyBorder="1" applyAlignment="1" applyProtection="1">
      <alignment horizontal="center"/>
    </xf>
    <xf numFmtId="0" fontId="13" fillId="6" borderId="29" xfId="0" applyFont="1" applyFill="1" applyBorder="1" applyAlignment="1" applyProtection="1">
      <alignment horizontal="center"/>
    </xf>
    <xf numFmtId="0" fontId="13" fillId="6" borderId="30" xfId="0" applyFont="1" applyFill="1" applyBorder="1" applyAlignment="1" applyProtection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</cellXfs>
  <cellStyles count="1">
    <cellStyle name="Normal" xfId="0" builtinId="0"/>
  </cellStyles>
  <dxfs count="20"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rgb="FF000000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rgb="FF000000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200"/>
              <a:t>התפלגות ציונים - נוסח א'</a:t>
            </a:r>
          </a:p>
        </c:rich>
      </c:tx>
      <c:layout>
        <c:manualLayout>
          <c:xMode val="edge"/>
          <c:yMode val="edge"/>
          <c:x val="0.21710753320014103"/>
          <c:y val="4.59182194985807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701492537313432E-2"/>
          <c:y val="0.17647058823529413"/>
          <c:w val="0.82089552238805974"/>
          <c:h val="0.55656108597285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'פלט תוצאות א'!$J$7:$K$14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א'!$K$8:$K$15</c:f>
              <c:numCache>
                <c:formatCode>General</c:formatCode>
                <c:ptCount val="8"/>
              </c:numCache>
            </c:numRef>
          </c:val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'פלט תוצאות א'!$J$7:$K$14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א'!$L$7:$L$14</c:f>
              <c:numCache>
                <c:formatCode>0_ ;[Red]\-0\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55488"/>
        <c:axId val="89857024"/>
      </c:barChart>
      <c:catAx>
        <c:axId val="8985548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8985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857024"/>
        <c:scaling>
          <c:orientation val="minMax"/>
          <c:max val="25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1000"/>
                  <a:t>מספר תלמידים</a:t>
                </a:r>
              </a:p>
            </c:rich>
          </c:tx>
          <c:layout>
            <c:manualLayout>
              <c:xMode val="edge"/>
              <c:yMode val="edge"/>
              <c:x val="0.93432835820895521"/>
              <c:y val="0.28506787330316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89855488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200"/>
              <a:t>התפלגות ציונים - נוסח ב'</a:t>
            </a:r>
          </a:p>
        </c:rich>
      </c:tx>
      <c:layout>
        <c:manualLayout>
          <c:xMode val="edge"/>
          <c:yMode val="edge"/>
          <c:x val="0.21710753320014103"/>
          <c:y val="4.59182194985807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701492537313432E-2"/>
          <c:y val="0.17647058823529413"/>
          <c:w val="0.82089552238805974"/>
          <c:h val="0.55656108597285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'פלט תוצאות ב'!$J$7:$K$14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ב'!$K$8:$K$15</c:f>
              <c:numCache>
                <c:formatCode>General</c:formatCode>
                <c:ptCount val="8"/>
              </c:numCache>
            </c:numRef>
          </c:val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'פלט תוצאות ב'!$J$7:$K$14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ב'!$L$7:$L$14</c:f>
              <c:numCache>
                <c:formatCode>0_ ;[Red]\-0\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2368"/>
        <c:axId val="90578944"/>
      </c:barChart>
      <c:catAx>
        <c:axId val="9148236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057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78944"/>
        <c:scaling>
          <c:orientation val="minMax"/>
          <c:max val="25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1000"/>
                  <a:t>מספר תלמידים</a:t>
                </a:r>
              </a:p>
            </c:rich>
          </c:tx>
          <c:layout>
            <c:manualLayout>
              <c:xMode val="edge"/>
              <c:yMode val="edge"/>
              <c:x val="0.93432835820895521"/>
              <c:y val="0.28506787330316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1482368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200" baseline="0"/>
              <a:t>התפלגות הציונים לכיתה</a:t>
            </a:r>
          </a:p>
        </c:rich>
      </c:tx>
      <c:layout>
        <c:manualLayout>
          <c:xMode val="edge"/>
          <c:yMode val="edge"/>
          <c:x val="0.35391011308771586"/>
          <c:y val="4.11522633744855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864259549132647E-2"/>
          <c:y val="0.1810706865302153"/>
          <c:w val="0.83745024243313249"/>
          <c:h val="0.563788273969079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'פלט תוצאות המבחן'!$M$6:$N$13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המבחן'!$N$7:$N$13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'פלט תוצאות המבחן'!$M$6:$N$13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המבחן'!$O$6:$O$13</c:f>
              <c:numCache>
                <c:formatCode>0_ ;[Red]\-0\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30336"/>
        <c:axId val="90831872"/>
      </c:barChart>
      <c:catAx>
        <c:axId val="908303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083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831872"/>
        <c:scaling>
          <c:orientation val="minMax"/>
          <c:max val="45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מספר תלמידים</a:t>
                </a:r>
              </a:p>
            </c:rich>
          </c:tx>
          <c:layout>
            <c:manualLayout>
              <c:xMode val="edge"/>
              <c:yMode val="edge"/>
              <c:x val="0.92181264378989658"/>
              <c:y val="0.28806713975567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0830336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200" b="1" i="0" baseline="0">
                <a:effectLst/>
              </a:rPr>
              <a:t>אחוז הצלחה של הכיתה על פי נושא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('פלט תוצאות המבחן'!$J$10:$J$13,'פלט תוצאות המבחן'!$J$15:$J$17)</c:f>
              <c:strCache>
                <c:ptCount val="7"/>
                <c:pt idx="0">
                  <c:v>חומרים</c:v>
                </c:pt>
                <c:pt idx="1">
                  <c:v>הזנה</c:v>
                </c:pt>
                <c:pt idx="2">
                  <c:v>תורשה</c:v>
                </c:pt>
                <c:pt idx="4">
                  <c:v>אנרגיה</c:v>
                </c:pt>
                <c:pt idx="5">
                  <c:v>מכניקה</c:v>
                </c:pt>
                <c:pt idx="6">
                  <c:v>אופטיקה</c:v>
                </c:pt>
              </c:strCache>
            </c:strRef>
          </c:cat>
          <c:val>
            <c:numRef>
              <c:f>('פלט תוצאות המבחן'!$K$10:$K$13,'פלט תוצאות המבחן'!$K$15:$K$17)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73632"/>
        <c:axId val="91583616"/>
      </c:barChart>
      <c:catAx>
        <c:axId val="91573632"/>
        <c:scaling>
          <c:orientation val="maxMin"/>
        </c:scaling>
        <c:delete val="0"/>
        <c:axPos val="b"/>
        <c:majorTickMark val="out"/>
        <c:minorTickMark val="none"/>
        <c:tickLblPos val="nextTo"/>
        <c:crossAx val="91583616"/>
        <c:crosses val="autoZero"/>
        <c:auto val="1"/>
        <c:lblAlgn val="ctr"/>
        <c:lblOffset val="100"/>
        <c:noMultiLvlLbl val="0"/>
      </c:catAx>
      <c:valAx>
        <c:axId val="91583616"/>
        <c:scaling>
          <c:orientation val="minMax"/>
        </c:scaling>
        <c:delete val="0"/>
        <c:axPos val="r"/>
        <c:majorGridlines/>
        <c:numFmt formatCode="0.0%" sourceLinked="1"/>
        <c:majorTickMark val="out"/>
        <c:minorTickMark val="none"/>
        <c:tickLblPos val="nextTo"/>
        <c:crossAx val="9157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800" b="1" i="0" u="none" strike="noStrike" baseline="0">
                <a:effectLst/>
              </a:rPr>
              <a:t>אחוז הצלחה של הכיתה על פי פרק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8368794326241134E-2"/>
          <c:y val="0.25035906969962091"/>
          <c:w val="0.84349238743609656"/>
          <c:h val="0.6369251239428405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('פלט תוצאות המבחן'!$I$9:$J$9,'פלט תוצאות המבחן'!$I$14:$J$14)</c:f>
              <c:strCache>
                <c:ptCount val="2"/>
                <c:pt idx="0">
                  <c:v>חומרים, הזנה ותורשה</c:v>
                </c:pt>
                <c:pt idx="1">
                  <c:v>אנרגיה, מכניקה ואופטיקה</c:v>
                </c:pt>
              </c:strCache>
            </c:strRef>
          </c:cat>
          <c:val>
            <c:numRef>
              <c:f>('פלט תוצאות המבחן'!$K$9,'פלט תוצאות המבחן'!$K$14)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12288"/>
        <c:axId val="91613824"/>
      </c:barChart>
      <c:catAx>
        <c:axId val="91612288"/>
        <c:scaling>
          <c:orientation val="maxMin"/>
        </c:scaling>
        <c:delete val="0"/>
        <c:axPos val="b"/>
        <c:majorTickMark val="out"/>
        <c:minorTickMark val="none"/>
        <c:tickLblPos val="nextTo"/>
        <c:crossAx val="91613824"/>
        <c:crosses val="autoZero"/>
        <c:auto val="1"/>
        <c:lblAlgn val="ctr"/>
        <c:lblOffset val="100"/>
        <c:noMultiLvlLbl val="0"/>
      </c:catAx>
      <c:valAx>
        <c:axId val="91613824"/>
        <c:scaling>
          <c:orientation val="minMax"/>
          <c:max val="1"/>
          <c:min val="0"/>
        </c:scaling>
        <c:delete val="0"/>
        <c:axPos val="r"/>
        <c:majorGridlines/>
        <c:numFmt formatCode="0.0%" sourceLinked="1"/>
        <c:majorTickMark val="out"/>
        <c:minorTickMark val="none"/>
        <c:tickLblPos val="nextTo"/>
        <c:crossAx val="9161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</xdr:row>
      <xdr:rowOff>28575</xdr:rowOff>
    </xdr:from>
    <xdr:to>
      <xdr:col>13</xdr:col>
      <xdr:colOff>409575</xdr:colOff>
      <xdr:row>73</xdr:row>
      <xdr:rowOff>95250</xdr:rowOff>
    </xdr:to>
    <xdr:pic>
      <xdr:nvPicPr>
        <xdr:cNvPr id="4" name="Picture 338" descr="הנחיות-מיפוי-הישגי-תלמידים-לצורך-הפקת-תועלת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352025" y="609600"/>
          <a:ext cx="7620000" cy="1220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16</xdr:row>
      <xdr:rowOff>95250</xdr:rowOff>
    </xdr:from>
    <xdr:to>
      <xdr:col>13</xdr:col>
      <xdr:colOff>390525</xdr:colOff>
      <xdr:row>28</xdr:row>
      <xdr:rowOff>142875</xdr:rowOff>
    </xdr:to>
    <xdr:graphicFrame macro="">
      <xdr:nvGraphicFramePr>
        <xdr:cNvPr id="368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16</xdr:row>
      <xdr:rowOff>95250</xdr:rowOff>
    </xdr:from>
    <xdr:to>
      <xdr:col>13</xdr:col>
      <xdr:colOff>390525</xdr:colOff>
      <xdr:row>28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</xdr:colOff>
      <xdr:row>18</xdr:row>
      <xdr:rowOff>38100</xdr:rowOff>
    </xdr:from>
    <xdr:to>
      <xdr:col>15</xdr:col>
      <xdr:colOff>285749</xdr:colOff>
      <xdr:row>30</xdr:row>
      <xdr:rowOff>19050</xdr:rowOff>
    </xdr:to>
    <xdr:graphicFrame macro="">
      <xdr:nvGraphicFramePr>
        <xdr:cNvPr id="56327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29</xdr:row>
      <xdr:rowOff>128587</xdr:rowOff>
    </xdr:from>
    <xdr:to>
      <xdr:col>15</xdr:col>
      <xdr:colOff>333375</xdr:colOff>
      <xdr:row>45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85725</xdr:colOff>
      <xdr:row>46</xdr:row>
      <xdr:rowOff>100012</xdr:rowOff>
    </xdr:from>
    <xdr:to>
      <xdr:col>15</xdr:col>
      <xdr:colOff>333375</xdr:colOff>
      <xdr:row>63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99" name="List2" displayName="List2" ref="BI1:BI5" totalsRowShown="0" headerRowDxfId="19" dataDxfId="18">
  <autoFilter ref="BI1:BI5"/>
  <tableColumns count="1">
    <tableColumn id="1" name="שאלה פתוחה" dataDxfId="1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03" name="List6" displayName="List6" ref="BC1:BC4" totalsRowShown="0" headerRowDxfId="16" dataDxfId="15">
  <autoFilter ref="BC1:BC4"/>
  <tableColumns count="1">
    <tableColumn id="1" name="שאלה פתוחה פשוטה" dataDxfId="1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1" name="List11" displayName="List11" ref="BE1:BE4" totalsRowShown="0" headerRowDxfId="13">
  <autoFilter ref="BE1:BE4"/>
  <tableColumns count="1">
    <tableColumn id="1" name="מבחן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List25" displayName="List25" ref="BI1:BI5" totalsRowShown="0" headerRowDxfId="9" dataDxfId="8">
  <autoFilter ref="BI1:BI5"/>
  <tableColumns count="1">
    <tableColumn id="1" name="שאלה פתוחה" dataDxfId="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List66" displayName="List66" ref="BC1:BC4" totalsRowShown="0" headerRowDxfId="6" dataDxfId="5">
  <autoFilter ref="BC1:BC4"/>
  <tableColumns count="1">
    <tableColumn id="1" name="שאלה פתוחה פשוטה" dataDxfId="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List117" displayName="List117" ref="BE1:BE4" totalsRowShown="0" headerRowDxfId="3">
  <autoFilter ref="BE1:BE4"/>
  <tableColumns count="1">
    <tableColumn id="1" name="מבחן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rightToLeft="1" tabSelected="1" workbookViewId="0">
      <selection activeCell="B3" sqref="B3"/>
    </sheetView>
  </sheetViews>
  <sheetFormatPr defaultRowHeight="12.75" x14ac:dyDescent="0.2"/>
  <sheetData>
    <row r="2" spans="2:16" ht="20.25" x14ac:dyDescent="0.3">
      <c r="B2" s="186" t="s">
        <v>180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7" spans="2:16" ht="18" x14ac:dyDescent="0.25">
      <c r="C7" s="80"/>
    </row>
    <row r="8" spans="2:16" ht="14.25" x14ac:dyDescent="0.2">
      <c r="C8" s="82"/>
    </row>
    <row r="9" spans="2:16" ht="14.25" x14ac:dyDescent="0.2">
      <c r="C9" s="82"/>
    </row>
    <row r="10" spans="2:16" ht="15" x14ac:dyDescent="0.25">
      <c r="C10" s="83"/>
    </row>
    <row r="11" spans="2:16" ht="20.25" x14ac:dyDescent="0.3">
      <c r="C11" s="82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</row>
    <row r="12" spans="2:16" ht="14.25" x14ac:dyDescent="0.2">
      <c r="C12" s="82"/>
    </row>
    <row r="14" spans="2:16" ht="15" x14ac:dyDescent="0.25">
      <c r="C14" s="84"/>
    </row>
    <row r="15" spans="2:16" ht="15" x14ac:dyDescent="0.25">
      <c r="C15" s="84"/>
    </row>
    <row r="16" spans="2:16" ht="15" x14ac:dyDescent="0.25">
      <c r="C16" s="84"/>
    </row>
    <row r="17" spans="3:3" ht="14.25" x14ac:dyDescent="0.2">
      <c r="C17" s="82"/>
    </row>
    <row r="18" spans="3:3" x14ac:dyDescent="0.2">
      <c r="C18" s="81"/>
    </row>
    <row r="19" spans="3:3" x14ac:dyDescent="0.2">
      <c r="C19" s="81"/>
    </row>
    <row r="20" spans="3:3" x14ac:dyDescent="0.2">
      <c r="C20" s="81"/>
    </row>
    <row r="21" spans="3:3" x14ac:dyDescent="0.2">
      <c r="C21" s="81"/>
    </row>
    <row r="22" spans="3:3" x14ac:dyDescent="0.2">
      <c r="C22" s="81"/>
    </row>
    <row r="23" spans="3:3" x14ac:dyDescent="0.2">
      <c r="C23" s="81"/>
    </row>
    <row r="24" spans="3:3" ht="15" x14ac:dyDescent="0.25">
      <c r="C24" s="83"/>
    </row>
    <row r="25" spans="3:3" ht="14.25" x14ac:dyDescent="0.2">
      <c r="C25" s="82"/>
    </row>
    <row r="26" spans="3:3" ht="15" x14ac:dyDescent="0.25">
      <c r="C26" s="85"/>
    </row>
    <row r="27" spans="3:3" ht="15" x14ac:dyDescent="0.25">
      <c r="C27" s="84"/>
    </row>
    <row r="28" spans="3:3" ht="15" x14ac:dyDescent="0.25">
      <c r="C28" s="84"/>
    </row>
    <row r="29" spans="3:3" ht="15" x14ac:dyDescent="0.25">
      <c r="C29" s="85"/>
    </row>
    <row r="30" spans="3:3" ht="15" x14ac:dyDescent="0.25">
      <c r="C30" s="84"/>
    </row>
    <row r="31" spans="3:3" ht="15" x14ac:dyDescent="0.25">
      <c r="C31" s="84"/>
    </row>
    <row r="32" spans="3:3" ht="15" x14ac:dyDescent="0.25">
      <c r="C32" s="86"/>
    </row>
    <row r="33" spans="3:3" ht="15" x14ac:dyDescent="0.25">
      <c r="C33" s="86"/>
    </row>
    <row r="34" spans="3:3" ht="15" x14ac:dyDescent="0.25">
      <c r="C34" s="86"/>
    </row>
    <row r="35" spans="3:3" ht="15" x14ac:dyDescent="0.25">
      <c r="C35" s="86"/>
    </row>
    <row r="36" spans="3:3" ht="15" x14ac:dyDescent="0.25">
      <c r="C36" s="84"/>
    </row>
    <row r="37" spans="3:3" ht="15" x14ac:dyDescent="0.25">
      <c r="C37" s="84"/>
    </row>
    <row r="38" spans="3:3" ht="15" x14ac:dyDescent="0.25">
      <c r="C38" s="85"/>
    </row>
    <row r="40" spans="3:3" ht="15" x14ac:dyDescent="0.25">
      <c r="C40" s="87"/>
    </row>
  </sheetData>
  <sheetProtection password="EA5E" sheet="1" objects="1" scenarios="1" selectLockedCells="1" selectUnlockedCells="1"/>
  <mergeCells count="1">
    <mergeCell ref="B2:N2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4"/>
  <sheetViews>
    <sheetView rightToLeft="1" zoomScaleNormal="100" workbookViewId="0">
      <pane ySplit="17" topLeftCell="A18" activePane="bottomLeft" state="frozen"/>
      <selection pane="bottomLeft" activeCell="J18" sqref="J18"/>
    </sheetView>
  </sheetViews>
  <sheetFormatPr defaultRowHeight="12.75" x14ac:dyDescent="0.2"/>
  <cols>
    <col min="1" max="1" width="4.7109375" customWidth="1"/>
    <col min="2" max="2" width="24.5703125" customWidth="1"/>
    <col min="3" max="3" width="9.42578125" customWidth="1"/>
    <col min="4" max="4" width="8.7109375" customWidth="1"/>
    <col min="5" max="5" width="12.85546875" customWidth="1"/>
    <col min="6" max="6" width="9.42578125" customWidth="1"/>
    <col min="7" max="7" width="10.5703125" customWidth="1"/>
    <col min="8" max="8" width="12.28515625" customWidth="1"/>
    <col min="9" max="9" width="13.42578125" customWidth="1"/>
    <col min="10" max="10" width="12" customWidth="1"/>
    <col min="11" max="11" width="7.42578125" customWidth="1"/>
    <col min="12" max="12" width="12.5703125" customWidth="1"/>
    <col min="13" max="13" width="11.85546875" customWidth="1"/>
    <col min="14" max="14" width="11.7109375" customWidth="1"/>
    <col min="15" max="15" width="10" customWidth="1"/>
    <col min="16" max="16" width="16.140625" customWidth="1"/>
    <col min="17" max="17" width="14.28515625" customWidth="1"/>
    <col min="18" max="18" width="12.140625" customWidth="1"/>
    <col min="19" max="19" width="13.42578125" customWidth="1"/>
    <col min="20" max="20" width="7.140625" customWidth="1"/>
    <col min="21" max="21" width="10.28515625" customWidth="1"/>
    <col min="22" max="22" width="13.28515625" customWidth="1"/>
    <col min="23" max="23" width="15.85546875" customWidth="1"/>
    <col min="24" max="24" width="14.140625" customWidth="1"/>
    <col min="25" max="25" width="10.42578125" customWidth="1"/>
    <col min="26" max="26" width="6.42578125" customWidth="1"/>
    <col min="27" max="27" width="11.140625" customWidth="1"/>
    <col min="28" max="28" width="13" customWidth="1"/>
    <col min="29" max="29" width="12.7109375" customWidth="1"/>
    <col min="30" max="30" width="10.140625" customWidth="1"/>
    <col min="31" max="31" width="13" customWidth="1"/>
    <col min="32" max="32" width="12.42578125" customWidth="1"/>
    <col min="33" max="33" width="10.85546875" customWidth="1"/>
    <col min="34" max="34" width="12.7109375" customWidth="1"/>
    <col min="35" max="35" width="12.42578125" customWidth="1"/>
    <col min="36" max="36" width="12.140625" customWidth="1"/>
    <col min="37" max="37" width="12.28515625" customWidth="1"/>
    <col min="38" max="38" width="13.7109375" customWidth="1"/>
    <col min="39" max="39" width="6" customWidth="1"/>
    <col min="40" max="40" width="10.28515625" customWidth="1"/>
    <col min="41" max="41" width="13.5703125" customWidth="1"/>
    <col min="42" max="42" width="14.5703125" customWidth="1"/>
    <col min="43" max="43" width="13.140625" customWidth="1"/>
    <col min="44" max="44" width="11.7109375" customWidth="1"/>
    <col min="45" max="45" width="10.5703125" customWidth="1"/>
    <col min="46" max="46" width="5.42578125" customWidth="1"/>
    <col min="47" max="47" width="15" customWidth="1"/>
    <col min="48" max="48" width="19.5703125" customWidth="1"/>
    <col min="49" max="49" width="6" customWidth="1"/>
    <col min="50" max="50" width="10.28515625" customWidth="1"/>
    <col min="51" max="51" width="2.5703125" customWidth="1"/>
    <col min="52" max="52" width="19.85546875" bestFit="1" customWidth="1"/>
    <col min="53" max="53" width="16.140625" customWidth="1"/>
    <col min="54" max="54" width="5" customWidth="1"/>
    <col min="55" max="55" width="10.28515625" customWidth="1"/>
    <col min="56" max="56" width="10.42578125" customWidth="1"/>
    <col min="57" max="57" width="16.140625" customWidth="1"/>
    <col min="58" max="58" width="4.7109375" customWidth="1"/>
    <col min="59" max="59" width="12.85546875" customWidth="1"/>
    <col min="60" max="60" width="4.140625" customWidth="1"/>
    <col min="63" max="63" width="12" customWidth="1"/>
  </cols>
  <sheetData>
    <row r="1" spans="1:63" ht="18" x14ac:dyDescent="0.25">
      <c r="A1" s="2"/>
      <c r="B1" s="191" t="s">
        <v>181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2"/>
      <c r="AW1" s="2"/>
      <c r="BA1" s="21" t="s">
        <v>80</v>
      </c>
      <c r="BC1" s="144" t="s">
        <v>25</v>
      </c>
      <c r="BE1" s="31" t="s">
        <v>32</v>
      </c>
      <c r="BG1" s="151" t="s">
        <v>8</v>
      </c>
      <c r="BI1" s="144" t="s">
        <v>9</v>
      </c>
      <c r="BK1" s="151" t="s">
        <v>79</v>
      </c>
    </row>
    <row r="2" spans="1:6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18"/>
      <c r="AW2" s="18"/>
      <c r="BA2">
        <v>1</v>
      </c>
      <c r="BC2" s="145" t="s">
        <v>4</v>
      </c>
      <c r="BE2" t="s">
        <v>33</v>
      </c>
      <c r="BG2" s="145" t="s">
        <v>0</v>
      </c>
      <c r="BI2" s="145" t="s">
        <v>4</v>
      </c>
      <c r="BK2" s="145">
        <v>1</v>
      </c>
    </row>
    <row r="3" spans="1:63" x14ac:dyDescent="0.2">
      <c r="A3" s="2"/>
      <c r="B3" s="4" t="s">
        <v>10</v>
      </c>
      <c r="C3" s="192"/>
      <c r="D3" s="193"/>
      <c r="E3" s="2"/>
      <c r="F3" s="5" t="s">
        <v>11</v>
      </c>
      <c r="G3" s="199"/>
      <c r="H3" s="199"/>
      <c r="I3" s="199"/>
      <c r="J3" s="200"/>
      <c r="K3" s="2"/>
      <c r="L3" s="4" t="s">
        <v>12</v>
      </c>
      <c r="M3" s="29"/>
      <c r="N3" s="2"/>
      <c r="O3" s="5" t="s">
        <v>13</v>
      </c>
      <c r="P3" s="29"/>
      <c r="S3" s="2"/>
      <c r="AN3" s="6"/>
      <c r="AO3" s="6"/>
      <c r="AP3" s="6"/>
      <c r="AQ3" s="6"/>
      <c r="AR3" s="6"/>
      <c r="AS3" s="6"/>
      <c r="AT3" s="6"/>
      <c r="AU3" s="6"/>
      <c r="AV3" s="2"/>
      <c r="AW3" s="2"/>
      <c r="BA3">
        <v>2</v>
      </c>
      <c r="BC3" s="145" t="s">
        <v>6</v>
      </c>
      <c r="BE3" t="s">
        <v>34</v>
      </c>
      <c r="BG3" s="145" t="s">
        <v>1</v>
      </c>
      <c r="BI3" s="145" t="s">
        <v>5</v>
      </c>
      <c r="BK3" s="145">
        <v>2</v>
      </c>
    </row>
    <row r="4" spans="1:63" ht="17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6"/>
      <c r="BA4">
        <v>3</v>
      </c>
      <c r="BC4" s="145" t="s">
        <v>7</v>
      </c>
      <c r="BE4" t="s">
        <v>7</v>
      </c>
      <c r="BG4" s="145" t="s">
        <v>2</v>
      </c>
      <c r="BI4" s="145" t="s">
        <v>6</v>
      </c>
      <c r="BK4" s="145">
        <v>3</v>
      </c>
    </row>
    <row r="5" spans="1:63" ht="13.5" thickBot="1" x14ac:dyDescent="0.25">
      <c r="A5" s="2"/>
      <c r="B5" s="201" t="s">
        <v>74</v>
      </c>
      <c r="C5" s="202"/>
      <c r="D5" s="119" t="s">
        <v>123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BA5" t="s">
        <v>7</v>
      </c>
      <c r="BG5" s="145" t="s">
        <v>3</v>
      </c>
      <c r="BI5" s="145" t="s">
        <v>7</v>
      </c>
      <c r="BK5" s="145">
        <v>4</v>
      </c>
    </row>
    <row r="6" spans="1:63" ht="15" customHeight="1" x14ac:dyDescent="0.3">
      <c r="A6" s="2"/>
      <c r="B6" s="204" t="s">
        <v>149</v>
      </c>
      <c r="C6" s="205"/>
      <c r="D6" s="130">
        <v>16</v>
      </c>
      <c r="E6" s="2"/>
      <c r="F6" s="207" t="s">
        <v>65</v>
      </c>
      <c r="G6" s="208"/>
      <c r="H6" s="208"/>
      <c r="I6" s="208"/>
      <c r="J6" s="209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BG6" s="145" t="s">
        <v>7</v>
      </c>
      <c r="BK6" s="145" t="s">
        <v>7</v>
      </c>
    </row>
    <row r="7" spans="1:63" ht="15" customHeight="1" thickBot="1" x14ac:dyDescent="0.35">
      <c r="A7" s="2"/>
      <c r="B7" s="204" t="s">
        <v>148</v>
      </c>
      <c r="C7" s="205"/>
      <c r="D7" s="130">
        <v>19</v>
      </c>
      <c r="E7" s="2"/>
      <c r="F7" s="210" t="s">
        <v>63</v>
      </c>
      <c r="G7" s="211"/>
      <c r="H7" s="211"/>
      <c r="I7" s="211"/>
      <c r="J7" s="212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BC7" s="1"/>
    </row>
    <row r="8" spans="1:63" ht="18" customHeight="1" thickBot="1" x14ac:dyDescent="0.35">
      <c r="A8" s="2"/>
      <c r="B8" s="194" t="s">
        <v>140</v>
      </c>
      <c r="C8" s="195"/>
      <c r="D8" s="118">
        <v>12</v>
      </c>
      <c r="E8" s="2"/>
      <c r="F8" s="196">
        <f>SUM(D6:D11)</f>
        <v>100</v>
      </c>
      <c r="G8" s="197"/>
      <c r="H8" s="197"/>
      <c r="I8" s="197"/>
      <c r="J8" s="198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BA8" s="144" t="s">
        <v>139</v>
      </c>
      <c r="BC8" s="148" t="s">
        <v>125</v>
      </c>
      <c r="BD8" s="145"/>
      <c r="BE8" s="144" t="s">
        <v>101</v>
      </c>
      <c r="BG8" s="144" t="s">
        <v>167</v>
      </c>
      <c r="BI8" s="144" t="s">
        <v>163</v>
      </c>
      <c r="BJ8" s="145"/>
      <c r="BK8" s="144" t="s">
        <v>162</v>
      </c>
    </row>
    <row r="9" spans="1:63" ht="14.25" customHeight="1" x14ac:dyDescent="0.3">
      <c r="A9" s="2"/>
      <c r="B9" s="169" t="s">
        <v>141</v>
      </c>
      <c r="C9" s="170"/>
      <c r="D9" s="131">
        <v>31</v>
      </c>
      <c r="E9" s="2"/>
      <c r="F9" s="176"/>
      <c r="G9" s="176"/>
      <c r="H9" s="176"/>
      <c r="I9" s="176"/>
      <c r="J9" s="176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BA9" s="145" t="s">
        <v>4</v>
      </c>
      <c r="BC9" s="145" t="s">
        <v>4</v>
      </c>
      <c r="BD9" s="145"/>
      <c r="BE9" s="147" t="s">
        <v>166</v>
      </c>
      <c r="BG9" s="146" t="s">
        <v>106</v>
      </c>
      <c r="BI9" s="146" t="s">
        <v>164</v>
      </c>
      <c r="BJ9" s="145"/>
      <c r="BK9" s="147" t="s">
        <v>103</v>
      </c>
    </row>
    <row r="10" spans="1:63" ht="12.75" customHeight="1" x14ac:dyDescent="0.3">
      <c r="A10" s="2"/>
      <c r="B10" s="169" t="s">
        <v>142</v>
      </c>
      <c r="C10" s="170"/>
      <c r="D10" s="131">
        <v>16</v>
      </c>
      <c r="E10" s="2"/>
      <c r="F10" s="176"/>
      <c r="G10" s="176"/>
      <c r="H10" s="176"/>
      <c r="I10" s="176"/>
      <c r="J10" s="176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BA10" s="146" t="s">
        <v>161</v>
      </c>
      <c r="BC10" s="146" t="s">
        <v>124</v>
      </c>
      <c r="BD10" s="145"/>
      <c r="BE10" s="147" t="s">
        <v>103</v>
      </c>
      <c r="BG10" s="147" t="s">
        <v>107</v>
      </c>
      <c r="BI10" s="146" t="s">
        <v>165</v>
      </c>
      <c r="BJ10" s="145"/>
      <c r="BK10" s="147" t="s">
        <v>104</v>
      </c>
    </row>
    <row r="11" spans="1:63" ht="14.25" customHeight="1" x14ac:dyDescent="0.3">
      <c r="A11" s="2"/>
      <c r="B11" s="169" t="s">
        <v>143</v>
      </c>
      <c r="C11" s="174"/>
      <c r="D11" s="131">
        <v>6</v>
      </c>
      <c r="E11" s="2"/>
      <c r="F11" s="176"/>
      <c r="G11" s="176"/>
      <c r="H11" s="176"/>
      <c r="I11" s="176"/>
      <c r="J11" s="176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BA11" s="146" t="s">
        <v>160</v>
      </c>
      <c r="BC11" s="146" t="s">
        <v>86</v>
      </c>
      <c r="BD11" s="145"/>
      <c r="BE11" s="147" t="s">
        <v>104</v>
      </c>
      <c r="BG11" s="147" t="s">
        <v>169</v>
      </c>
      <c r="BI11" s="146" t="s">
        <v>6</v>
      </c>
      <c r="BJ11" s="145"/>
      <c r="BK11" s="147" t="s">
        <v>6</v>
      </c>
    </row>
    <row r="12" spans="1:63" ht="12.75" customHeight="1" x14ac:dyDescent="0.3">
      <c r="A12" s="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Y12" s="91"/>
      <c r="BA12" s="146" t="s">
        <v>84</v>
      </c>
      <c r="BC12" s="146" t="s">
        <v>87</v>
      </c>
      <c r="BD12" s="145"/>
      <c r="BE12" s="147" t="s">
        <v>6</v>
      </c>
      <c r="BG12" s="147" t="s">
        <v>84</v>
      </c>
      <c r="BI12" s="145" t="s">
        <v>7</v>
      </c>
      <c r="BJ12" s="145"/>
      <c r="BK12" s="147" t="s">
        <v>7</v>
      </c>
    </row>
    <row r="13" spans="1:63" x14ac:dyDescent="0.2">
      <c r="A13" s="2"/>
      <c r="B13" s="2"/>
      <c r="BA13" s="146" t="s">
        <v>7</v>
      </c>
      <c r="BC13" s="146" t="s">
        <v>6</v>
      </c>
      <c r="BD13" s="149"/>
      <c r="BE13" s="147" t="s">
        <v>7</v>
      </c>
      <c r="BG13" s="145" t="s">
        <v>7</v>
      </c>
    </row>
    <row r="14" spans="1:63" x14ac:dyDescent="0.2">
      <c r="A14" s="213"/>
      <c r="B14" s="98" t="s">
        <v>17</v>
      </c>
      <c r="C14" s="188" t="s">
        <v>149</v>
      </c>
      <c r="D14" s="190"/>
      <c r="E14" s="190"/>
      <c r="F14" s="190"/>
      <c r="G14" s="190"/>
      <c r="H14" s="190"/>
      <c r="I14" s="190"/>
      <c r="J14" s="189"/>
      <c r="K14" s="177"/>
      <c r="L14" s="188" t="s">
        <v>148</v>
      </c>
      <c r="M14" s="190"/>
      <c r="N14" s="190"/>
      <c r="O14" s="190"/>
      <c r="P14" s="190"/>
      <c r="Q14" s="190"/>
      <c r="R14" s="190"/>
      <c r="S14" s="189"/>
      <c r="T14" s="177"/>
      <c r="U14" s="188" t="s">
        <v>140</v>
      </c>
      <c r="V14" s="190"/>
      <c r="W14" s="190"/>
      <c r="X14" s="190"/>
      <c r="Y14" s="189"/>
      <c r="Z14" s="177"/>
      <c r="AA14" s="188" t="s">
        <v>141</v>
      </c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89"/>
      <c r="AM14" s="177"/>
      <c r="AN14" s="188" t="s">
        <v>142</v>
      </c>
      <c r="AO14" s="190"/>
      <c r="AP14" s="190"/>
      <c r="AQ14" s="190"/>
      <c r="AR14" s="190"/>
      <c r="AS14" s="189"/>
      <c r="AT14" s="178"/>
      <c r="AU14" s="188" t="s">
        <v>143</v>
      </c>
      <c r="AV14" s="189"/>
      <c r="AW14" s="178"/>
      <c r="AX14" s="187" t="s">
        <v>177</v>
      </c>
      <c r="AY14" s="59"/>
      <c r="AZ14" s="59"/>
      <c r="BA14" s="59"/>
      <c r="BB14" s="59"/>
      <c r="BC14" s="146" t="s">
        <v>7</v>
      </c>
      <c r="BD14" s="150"/>
      <c r="BE14" s="91"/>
      <c r="BG14" s="1"/>
      <c r="BJ14" s="58"/>
    </row>
    <row r="15" spans="1:63" x14ac:dyDescent="0.2">
      <c r="A15" s="214"/>
      <c r="B15" s="7" t="s">
        <v>19</v>
      </c>
      <c r="C15" s="66" t="s">
        <v>91</v>
      </c>
      <c r="D15" s="66" t="s">
        <v>144</v>
      </c>
      <c r="E15" s="66" t="s">
        <v>145</v>
      </c>
      <c r="F15" s="66" t="s">
        <v>146</v>
      </c>
      <c r="G15" s="66" t="s">
        <v>147</v>
      </c>
      <c r="H15" s="66">
        <v>2</v>
      </c>
      <c r="I15" s="66" t="s">
        <v>94</v>
      </c>
      <c r="J15" s="66" t="s">
        <v>95</v>
      </c>
      <c r="K15" s="177"/>
      <c r="L15" s="66" t="s">
        <v>97</v>
      </c>
      <c r="M15" s="66" t="s">
        <v>98</v>
      </c>
      <c r="N15" s="66" t="s">
        <v>150</v>
      </c>
      <c r="O15" s="66">
        <v>5</v>
      </c>
      <c r="P15" s="66" t="s">
        <v>110</v>
      </c>
      <c r="Q15" s="66" t="s">
        <v>111</v>
      </c>
      <c r="R15" s="66" t="s">
        <v>99</v>
      </c>
      <c r="S15" s="66" t="s">
        <v>100</v>
      </c>
      <c r="T15" s="177"/>
      <c r="U15" s="66" t="s">
        <v>78</v>
      </c>
      <c r="V15" s="66" t="s">
        <v>112</v>
      </c>
      <c r="W15" s="104" t="s">
        <v>113</v>
      </c>
      <c r="X15" s="104" t="s">
        <v>114</v>
      </c>
      <c r="Y15" s="104" t="s">
        <v>115</v>
      </c>
      <c r="Z15" s="177"/>
      <c r="AA15" s="104" t="s">
        <v>116</v>
      </c>
      <c r="AB15" s="104" t="s">
        <v>117</v>
      </c>
      <c r="AC15" s="66" t="s">
        <v>119</v>
      </c>
      <c r="AD15" s="66" t="s">
        <v>120</v>
      </c>
      <c r="AE15" s="66" t="s">
        <v>76</v>
      </c>
      <c r="AF15" s="66" t="s">
        <v>77</v>
      </c>
      <c r="AG15" s="66" t="s">
        <v>151</v>
      </c>
      <c r="AH15" s="66" t="s">
        <v>121</v>
      </c>
      <c r="AI15" s="66" t="s">
        <v>122</v>
      </c>
      <c r="AJ15" s="66" t="s">
        <v>130</v>
      </c>
      <c r="AK15" s="66" t="s">
        <v>131</v>
      </c>
      <c r="AL15" s="66">
        <v>15</v>
      </c>
      <c r="AM15" s="177"/>
      <c r="AN15" s="66">
        <v>16</v>
      </c>
      <c r="AO15" s="104">
        <v>17</v>
      </c>
      <c r="AP15" s="104">
        <v>18</v>
      </c>
      <c r="AQ15" s="104" t="s">
        <v>152</v>
      </c>
      <c r="AR15" s="104" t="s">
        <v>153</v>
      </c>
      <c r="AS15" s="104" t="s">
        <v>154</v>
      </c>
      <c r="AT15" s="178"/>
      <c r="AU15" s="104" t="s">
        <v>155</v>
      </c>
      <c r="AV15" s="104" t="s">
        <v>156</v>
      </c>
      <c r="AW15" s="179"/>
      <c r="AX15" s="187"/>
      <c r="BA15" s="59"/>
      <c r="BB15" s="59"/>
      <c r="BC15" s="59"/>
      <c r="BD15" s="59"/>
      <c r="BE15" s="91"/>
      <c r="BG15" s="1"/>
      <c r="BJ15" s="58"/>
    </row>
    <row r="16" spans="1:63" x14ac:dyDescent="0.2">
      <c r="A16" s="8"/>
      <c r="B16" s="9"/>
      <c r="C16" s="20" t="s">
        <v>81</v>
      </c>
      <c r="D16" s="20" t="s">
        <v>81</v>
      </c>
      <c r="E16" s="20" t="s">
        <v>85</v>
      </c>
      <c r="F16" s="20" t="s">
        <v>85</v>
      </c>
      <c r="G16" s="20" t="s">
        <v>85</v>
      </c>
      <c r="H16" s="20" t="s">
        <v>81</v>
      </c>
      <c r="I16" s="20" t="s">
        <v>157</v>
      </c>
      <c r="J16" s="20" t="s">
        <v>157</v>
      </c>
      <c r="K16" s="177"/>
      <c r="L16" s="20" t="s">
        <v>85</v>
      </c>
      <c r="M16" s="20" t="s">
        <v>85</v>
      </c>
      <c r="N16" s="20" t="s">
        <v>85</v>
      </c>
      <c r="O16" s="20" t="s">
        <v>81</v>
      </c>
      <c r="P16" s="20" t="s">
        <v>85</v>
      </c>
      <c r="Q16" s="20" t="s">
        <v>81</v>
      </c>
      <c r="R16" s="20" t="s">
        <v>85</v>
      </c>
      <c r="S16" s="20" t="s">
        <v>85</v>
      </c>
      <c r="T16" s="177"/>
      <c r="U16" s="20" t="s">
        <v>81</v>
      </c>
      <c r="V16" s="20" t="s">
        <v>157</v>
      </c>
      <c r="W16" s="20" t="s">
        <v>157</v>
      </c>
      <c r="X16" s="20" t="s">
        <v>159</v>
      </c>
      <c r="Y16" s="20" t="s">
        <v>85</v>
      </c>
      <c r="Z16" s="177"/>
      <c r="AA16" s="20" t="s">
        <v>85</v>
      </c>
      <c r="AB16" s="20" t="s">
        <v>81</v>
      </c>
      <c r="AC16" s="20" t="s">
        <v>85</v>
      </c>
      <c r="AD16" s="20" t="s">
        <v>81</v>
      </c>
      <c r="AE16" s="20" t="s">
        <v>85</v>
      </c>
      <c r="AF16" s="20" t="s">
        <v>85</v>
      </c>
      <c r="AG16" s="20" t="s">
        <v>85</v>
      </c>
      <c r="AH16" s="20" t="s">
        <v>157</v>
      </c>
      <c r="AI16" s="20" t="s">
        <v>85</v>
      </c>
      <c r="AJ16" s="20" t="s">
        <v>85</v>
      </c>
      <c r="AK16" s="20" t="s">
        <v>81</v>
      </c>
      <c r="AL16" s="20" t="s">
        <v>85</v>
      </c>
      <c r="AM16" s="177"/>
      <c r="AN16" s="20" t="s">
        <v>81</v>
      </c>
      <c r="AO16" s="142" t="s">
        <v>157</v>
      </c>
      <c r="AP16" s="142" t="s">
        <v>157</v>
      </c>
      <c r="AQ16" s="142" t="s">
        <v>158</v>
      </c>
      <c r="AR16" s="20" t="s">
        <v>85</v>
      </c>
      <c r="AS16" s="20" t="s">
        <v>85</v>
      </c>
      <c r="AT16" s="178"/>
      <c r="AU16" s="142" t="s">
        <v>158</v>
      </c>
      <c r="AV16" s="142" t="s">
        <v>159</v>
      </c>
      <c r="AW16" s="179"/>
      <c r="AX16" s="187"/>
      <c r="BC16" s="90"/>
    </row>
    <row r="17" spans="1:65" x14ac:dyDescent="0.2">
      <c r="A17" s="7" t="s">
        <v>14</v>
      </c>
      <c r="B17" s="7" t="s">
        <v>15</v>
      </c>
      <c r="C17" s="15">
        <v>2</v>
      </c>
      <c r="D17" s="15">
        <v>2</v>
      </c>
      <c r="E17" s="15">
        <v>2</v>
      </c>
      <c r="F17" s="15">
        <v>2</v>
      </c>
      <c r="G17" s="15">
        <v>2</v>
      </c>
      <c r="H17" s="15">
        <v>2</v>
      </c>
      <c r="I17" s="15">
        <v>2</v>
      </c>
      <c r="J17" s="15">
        <v>2</v>
      </c>
      <c r="K17" s="177"/>
      <c r="L17" s="15">
        <v>3</v>
      </c>
      <c r="M17" s="15">
        <v>2</v>
      </c>
      <c r="N17" s="15">
        <v>3</v>
      </c>
      <c r="O17" s="15">
        <v>2</v>
      </c>
      <c r="P17" s="15">
        <v>3</v>
      </c>
      <c r="Q17" s="15">
        <v>2</v>
      </c>
      <c r="R17" s="15">
        <v>2</v>
      </c>
      <c r="S17" s="15">
        <v>2</v>
      </c>
      <c r="T17" s="177"/>
      <c r="U17" s="15">
        <v>2</v>
      </c>
      <c r="V17" s="15">
        <v>4</v>
      </c>
      <c r="W17" s="15">
        <v>2</v>
      </c>
      <c r="X17" s="15">
        <v>2</v>
      </c>
      <c r="Y17" s="15">
        <v>2</v>
      </c>
      <c r="Z17" s="177"/>
      <c r="AA17" s="15">
        <v>3</v>
      </c>
      <c r="AB17" s="116">
        <v>2</v>
      </c>
      <c r="AC17" s="15">
        <v>2</v>
      </c>
      <c r="AD17" s="15">
        <v>2</v>
      </c>
      <c r="AE17" s="15">
        <v>3</v>
      </c>
      <c r="AF17" s="15">
        <v>4</v>
      </c>
      <c r="AG17" s="15">
        <v>2</v>
      </c>
      <c r="AH17" s="15">
        <v>2</v>
      </c>
      <c r="AI17" s="15">
        <v>3</v>
      </c>
      <c r="AJ17" s="15">
        <v>3</v>
      </c>
      <c r="AK17" s="15">
        <v>2</v>
      </c>
      <c r="AL17" s="15">
        <v>3</v>
      </c>
      <c r="AM17" s="177"/>
      <c r="AN17" s="15">
        <v>2</v>
      </c>
      <c r="AO17" s="116">
        <v>3</v>
      </c>
      <c r="AP17" s="116">
        <v>3</v>
      </c>
      <c r="AQ17" s="116">
        <v>3</v>
      </c>
      <c r="AR17" s="116">
        <v>3</v>
      </c>
      <c r="AS17" s="116">
        <v>2</v>
      </c>
      <c r="AT17" s="178"/>
      <c r="AU17" s="116">
        <v>4</v>
      </c>
      <c r="AV17" s="116">
        <v>2</v>
      </c>
      <c r="AW17" s="179"/>
      <c r="AX17" s="175">
        <v>3</v>
      </c>
      <c r="BA17" s="1" t="s">
        <v>178</v>
      </c>
      <c r="BC17" s="144" t="s">
        <v>168</v>
      </c>
      <c r="BD17" s="145"/>
      <c r="BE17" s="144" t="s">
        <v>170</v>
      </c>
      <c r="BG17" s="1" t="s">
        <v>171</v>
      </c>
      <c r="BI17" s="144" t="s">
        <v>176</v>
      </c>
      <c r="BJ17" s="145"/>
      <c r="BK17" s="1"/>
      <c r="BM17" s="1"/>
    </row>
    <row r="18" spans="1:65" x14ac:dyDescent="0.2">
      <c r="A18" s="10">
        <v>1</v>
      </c>
      <c r="B18" s="109"/>
      <c r="C18" s="117"/>
      <c r="D18" s="117"/>
      <c r="E18" s="123"/>
      <c r="F18" s="117"/>
      <c r="G18" s="117"/>
      <c r="H18" s="117"/>
      <c r="I18" s="117"/>
      <c r="J18" s="117"/>
      <c r="K18" s="109"/>
      <c r="L18" s="117"/>
      <c r="M18" s="117"/>
      <c r="N18" s="117"/>
      <c r="O18" s="117"/>
      <c r="P18" s="123"/>
      <c r="Q18" s="117"/>
      <c r="R18" s="123"/>
      <c r="S18" s="117"/>
      <c r="T18" s="109"/>
      <c r="U18" s="117"/>
      <c r="V18" s="117"/>
      <c r="W18" s="123"/>
      <c r="X18" s="123"/>
      <c r="Y18" s="123"/>
      <c r="Z18" s="109"/>
      <c r="AA18" s="123"/>
      <c r="AB18" s="117"/>
      <c r="AC18" s="117"/>
      <c r="AD18" s="117"/>
      <c r="AE18" s="117"/>
      <c r="AF18" s="117"/>
      <c r="AG18" s="117"/>
      <c r="AH18" s="123"/>
      <c r="AI18" s="117"/>
      <c r="AJ18" s="117"/>
      <c r="AK18" s="117"/>
      <c r="AL18" s="117"/>
      <c r="AM18" s="109"/>
      <c r="AN18" s="117"/>
      <c r="AO18" s="143"/>
      <c r="AP18" s="143"/>
      <c r="AQ18" s="158"/>
      <c r="AR18" s="143"/>
      <c r="AS18" s="143"/>
      <c r="AT18" s="19"/>
      <c r="AU18" s="158"/>
      <c r="AV18" s="158"/>
      <c r="AW18" s="11"/>
      <c r="AX18" s="185">
        <v>0</v>
      </c>
      <c r="BA18" s="91">
        <v>0</v>
      </c>
      <c r="BC18" s="146" t="s">
        <v>105</v>
      </c>
      <c r="BD18" s="145"/>
      <c r="BE18" s="145" t="s">
        <v>4</v>
      </c>
      <c r="BG18" s="146" t="s">
        <v>172</v>
      </c>
      <c r="BI18" s="146" t="s">
        <v>105</v>
      </c>
      <c r="BJ18" s="145"/>
      <c r="BK18" s="91"/>
    </row>
    <row r="19" spans="1:65" x14ac:dyDescent="0.2">
      <c r="A19" s="10">
        <v>2</v>
      </c>
      <c r="B19" s="109"/>
      <c r="C19" s="117"/>
      <c r="D19" s="117"/>
      <c r="E19" s="117"/>
      <c r="F19" s="117"/>
      <c r="G19" s="117"/>
      <c r="H19" s="117"/>
      <c r="I19" s="117"/>
      <c r="J19" s="117"/>
      <c r="K19" s="109"/>
      <c r="L19" s="117"/>
      <c r="M19" s="117"/>
      <c r="N19" s="117"/>
      <c r="O19" s="117"/>
      <c r="P19" s="117"/>
      <c r="Q19" s="117"/>
      <c r="R19" s="117"/>
      <c r="S19" s="117"/>
      <c r="T19" s="109"/>
      <c r="U19" s="117"/>
      <c r="V19" s="117"/>
      <c r="W19" s="117"/>
      <c r="X19" s="117"/>
      <c r="Y19" s="123"/>
      <c r="Z19" s="109"/>
      <c r="AA19" s="123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09"/>
      <c r="AN19" s="117"/>
      <c r="AO19" s="143"/>
      <c r="AP19" s="143"/>
      <c r="AQ19" s="143"/>
      <c r="AR19" s="143"/>
      <c r="AS19" s="143"/>
      <c r="AT19" s="19"/>
      <c r="AU19" s="143"/>
      <c r="AV19" s="143"/>
      <c r="AW19" s="11"/>
      <c r="AX19" s="185">
        <v>0</v>
      </c>
      <c r="BA19" s="91">
        <v>1</v>
      </c>
      <c r="BC19" s="146" t="s">
        <v>106</v>
      </c>
      <c r="BD19" s="145"/>
      <c r="BE19" s="147" t="s">
        <v>86</v>
      </c>
      <c r="BG19" s="146" t="s">
        <v>173</v>
      </c>
      <c r="BI19" s="167" t="s">
        <v>212</v>
      </c>
      <c r="BJ19" s="145"/>
      <c r="BK19" s="91"/>
      <c r="BM19" s="91"/>
    </row>
    <row r="20" spans="1:65" x14ac:dyDescent="0.2">
      <c r="A20" s="10">
        <v>3</v>
      </c>
      <c r="B20" s="109"/>
      <c r="C20" s="117"/>
      <c r="D20" s="117"/>
      <c r="E20" s="117"/>
      <c r="F20" s="117"/>
      <c r="G20" s="117"/>
      <c r="H20" s="117"/>
      <c r="I20" s="117"/>
      <c r="J20" s="117"/>
      <c r="K20" s="109"/>
      <c r="L20" s="117"/>
      <c r="M20" s="117"/>
      <c r="N20" s="117"/>
      <c r="O20" s="117"/>
      <c r="P20" s="117"/>
      <c r="Q20" s="117"/>
      <c r="R20" s="117"/>
      <c r="S20" s="117"/>
      <c r="T20" s="109"/>
      <c r="U20" s="117"/>
      <c r="V20" s="117"/>
      <c r="W20" s="117"/>
      <c r="X20" s="117"/>
      <c r="Y20" s="123"/>
      <c r="Z20" s="109"/>
      <c r="AA20" s="123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09"/>
      <c r="AN20" s="117"/>
      <c r="AO20" s="143"/>
      <c r="AP20" s="143"/>
      <c r="AQ20" s="143"/>
      <c r="AR20" s="143"/>
      <c r="AS20" s="143"/>
      <c r="AT20" s="19"/>
      <c r="AU20" s="143"/>
      <c r="AV20" s="143"/>
      <c r="AW20" s="11"/>
      <c r="AX20" s="185">
        <v>0</v>
      </c>
      <c r="BA20" s="91">
        <v>2</v>
      </c>
      <c r="BC20" s="146" t="s">
        <v>107</v>
      </c>
      <c r="BD20" s="145"/>
      <c r="BE20" s="147" t="s">
        <v>87</v>
      </c>
      <c r="BG20" s="146" t="s">
        <v>174</v>
      </c>
      <c r="BI20" s="147" t="s">
        <v>102</v>
      </c>
      <c r="BJ20" s="145"/>
      <c r="BK20" s="91"/>
      <c r="BM20" s="91"/>
    </row>
    <row r="21" spans="1:65" x14ac:dyDescent="0.2">
      <c r="A21" s="10">
        <v>4</v>
      </c>
      <c r="B21" s="109"/>
      <c r="C21" s="117"/>
      <c r="D21" s="117"/>
      <c r="E21" s="117"/>
      <c r="F21" s="117"/>
      <c r="G21" s="117"/>
      <c r="H21" s="117"/>
      <c r="I21" s="117"/>
      <c r="J21" s="117"/>
      <c r="K21" s="109"/>
      <c r="L21" s="117"/>
      <c r="M21" s="117"/>
      <c r="N21" s="117"/>
      <c r="O21" s="117"/>
      <c r="P21" s="117"/>
      <c r="Q21" s="117"/>
      <c r="R21" s="117"/>
      <c r="S21" s="117"/>
      <c r="T21" s="109"/>
      <c r="U21" s="117"/>
      <c r="V21" s="117"/>
      <c r="W21" s="117"/>
      <c r="X21" s="117"/>
      <c r="Y21" s="123"/>
      <c r="Z21" s="109"/>
      <c r="AA21" s="123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09"/>
      <c r="AN21" s="117"/>
      <c r="AO21" s="143"/>
      <c r="AP21" s="143"/>
      <c r="AQ21" s="143"/>
      <c r="AR21" s="143"/>
      <c r="AS21" s="143"/>
      <c r="AT21" s="19"/>
      <c r="AU21" s="143"/>
      <c r="AV21" s="143"/>
      <c r="AW21" s="11"/>
      <c r="AX21" s="185">
        <v>0</v>
      </c>
      <c r="BA21" s="91">
        <v>3</v>
      </c>
      <c r="BC21" s="146" t="s">
        <v>88</v>
      </c>
      <c r="BD21" s="145"/>
      <c r="BE21" s="147" t="s">
        <v>6</v>
      </c>
      <c r="BG21" s="146" t="s">
        <v>175</v>
      </c>
      <c r="BI21" s="145" t="s">
        <v>7</v>
      </c>
      <c r="BJ21" s="145"/>
      <c r="BK21" s="91"/>
      <c r="BM21" s="91"/>
    </row>
    <row r="22" spans="1:65" x14ac:dyDescent="0.2">
      <c r="A22" s="10">
        <v>5</v>
      </c>
      <c r="B22" s="109"/>
      <c r="C22" s="117"/>
      <c r="D22" s="117"/>
      <c r="E22" s="117"/>
      <c r="F22" s="117"/>
      <c r="G22" s="117"/>
      <c r="H22" s="117"/>
      <c r="I22" s="117"/>
      <c r="J22" s="117"/>
      <c r="K22" s="109"/>
      <c r="L22" s="117"/>
      <c r="M22" s="117"/>
      <c r="N22" s="117"/>
      <c r="O22" s="117"/>
      <c r="P22" s="117"/>
      <c r="Q22" s="117"/>
      <c r="R22" s="117"/>
      <c r="S22" s="117"/>
      <c r="T22" s="109"/>
      <c r="U22" s="117"/>
      <c r="V22" s="117"/>
      <c r="W22" s="117"/>
      <c r="X22" s="117"/>
      <c r="Y22" s="123"/>
      <c r="Z22" s="109"/>
      <c r="AA22" s="123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09"/>
      <c r="AN22" s="117"/>
      <c r="AO22" s="143"/>
      <c r="AP22" s="143"/>
      <c r="AQ22" s="143"/>
      <c r="AR22" s="143"/>
      <c r="AS22" s="143"/>
      <c r="AT22" s="19"/>
      <c r="AU22" s="143"/>
      <c r="AV22" s="143"/>
      <c r="AW22" s="11"/>
      <c r="AX22" s="185">
        <v>0</v>
      </c>
      <c r="BA22" s="91"/>
      <c r="BC22" s="146" t="s">
        <v>84</v>
      </c>
      <c r="BD22" s="145"/>
      <c r="BE22" s="145" t="s">
        <v>7</v>
      </c>
      <c r="BG22" s="146" t="s">
        <v>84</v>
      </c>
      <c r="BI22" s="91"/>
      <c r="BM22" s="91"/>
    </row>
    <row r="23" spans="1:65" x14ac:dyDescent="0.2">
      <c r="A23" s="10">
        <v>6</v>
      </c>
      <c r="B23" s="109"/>
      <c r="C23" s="117"/>
      <c r="D23" s="117"/>
      <c r="E23" s="117"/>
      <c r="F23" s="117"/>
      <c r="G23" s="117"/>
      <c r="H23" s="117"/>
      <c r="I23" s="117"/>
      <c r="J23" s="117"/>
      <c r="K23" s="109"/>
      <c r="L23" s="117"/>
      <c r="M23" s="117"/>
      <c r="N23" s="117"/>
      <c r="O23" s="117"/>
      <c r="P23" s="117"/>
      <c r="Q23" s="117"/>
      <c r="R23" s="117"/>
      <c r="S23" s="117"/>
      <c r="T23" s="109"/>
      <c r="U23" s="117"/>
      <c r="V23" s="117"/>
      <c r="W23" s="117"/>
      <c r="X23" s="117"/>
      <c r="Y23" s="123"/>
      <c r="Z23" s="109"/>
      <c r="AA23" s="123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09"/>
      <c r="AN23" s="117"/>
      <c r="AO23" s="143"/>
      <c r="AP23" s="143"/>
      <c r="AQ23" s="143"/>
      <c r="AR23" s="143"/>
      <c r="AS23" s="143"/>
      <c r="AT23" s="19"/>
      <c r="AU23" s="143"/>
      <c r="AV23" s="143"/>
      <c r="AW23" s="11"/>
      <c r="AX23" s="185">
        <v>0</v>
      </c>
      <c r="BA23" s="91"/>
      <c r="BC23" s="146" t="s">
        <v>7</v>
      </c>
      <c r="BD23" s="145"/>
      <c r="BG23" s="146" t="s">
        <v>7</v>
      </c>
      <c r="BM23" s="91"/>
    </row>
    <row r="24" spans="1:65" x14ac:dyDescent="0.2">
      <c r="A24" s="10">
        <v>7</v>
      </c>
      <c r="B24" s="109"/>
      <c r="C24" s="117"/>
      <c r="D24" s="117"/>
      <c r="E24" s="117"/>
      <c r="F24" s="117"/>
      <c r="G24" s="117"/>
      <c r="H24" s="117"/>
      <c r="I24" s="117"/>
      <c r="J24" s="117"/>
      <c r="K24" s="109"/>
      <c r="L24" s="117"/>
      <c r="M24" s="117"/>
      <c r="N24" s="117"/>
      <c r="O24" s="117"/>
      <c r="P24" s="117"/>
      <c r="Q24" s="117"/>
      <c r="R24" s="117"/>
      <c r="S24" s="117"/>
      <c r="T24" s="109"/>
      <c r="U24" s="117"/>
      <c r="V24" s="117"/>
      <c r="W24" s="117"/>
      <c r="X24" s="117"/>
      <c r="Y24" s="123"/>
      <c r="Z24" s="109"/>
      <c r="AA24" s="123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09"/>
      <c r="AN24" s="117"/>
      <c r="AO24" s="143"/>
      <c r="AP24" s="143"/>
      <c r="AQ24" s="143"/>
      <c r="AR24" s="143"/>
      <c r="AS24" s="143"/>
      <c r="AT24" s="19"/>
      <c r="AU24" s="143"/>
      <c r="AV24" s="143"/>
      <c r="AW24" s="11"/>
      <c r="AX24" s="185">
        <v>0</v>
      </c>
      <c r="BC24" s="108"/>
    </row>
    <row r="25" spans="1:65" x14ac:dyDescent="0.2">
      <c r="A25" s="10">
        <v>8</v>
      </c>
      <c r="B25" s="109"/>
      <c r="C25" s="117"/>
      <c r="D25" s="117"/>
      <c r="E25" s="117"/>
      <c r="F25" s="117"/>
      <c r="G25" s="117"/>
      <c r="H25" s="117"/>
      <c r="I25" s="117"/>
      <c r="J25" s="117"/>
      <c r="K25" s="109"/>
      <c r="L25" s="117"/>
      <c r="M25" s="117"/>
      <c r="N25" s="117"/>
      <c r="O25" s="117"/>
      <c r="P25" s="117"/>
      <c r="Q25" s="117"/>
      <c r="R25" s="117"/>
      <c r="S25" s="117"/>
      <c r="T25" s="109"/>
      <c r="U25" s="117"/>
      <c r="V25" s="117"/>
      <c r="W25" s="117"/>
      <c r="X25" s="117"/>
      <c r="Y25" s="123"/>
      <c r="Z25" s="109"/>
      <c r="AA25" s="123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09"/>
      <c r="AN25" s="117"/>
      <c r="AO25" s="143"/>
      <c r="AP25" s="143"/>
      <c r="AQ25" s="143"/>
      <c r="AR25" s="143"/>
      <c r="AS25" s="143"/>
      <c r="AT25" s="19"/>
      <c r="AU25" s="143"/>
      <c r="AV25" s="143"/>
      <c r="AW25" s="11"/>
      <c r="AX25" s="185">
        <v>0</v>
      </c>
    </row>
    <row r="26" spans="1:65" x14ac:dyDescent="0.2">
      <c r="A26" s="10">
        <v>9</v>
      </c>
      <c r="B26" s="109"/>
      <c r="C26" s="117"/>
      <c r="D26" s="117"/>
      <c r="E26" s="117"/>
      <c r="F26" s="117"/>
      <c r="G26" s="117"/>
      <c r="H26" s="117"/>
      <c r="I26" s="117"/>
      <c r="J26" s="117"/>
      <c r="K26" s="109"/>
      <c r="L26" s="117"/>
      <c r="M26" s="117"/>
      <c r="N26" s="117"/>
      <c r="O26" s="117"/>
      <c r="P26" s="117"/>
      <c r="Q26" s="117"/>
      <c r="R26" s="117"/>
      <c r="S26" s="117"/>
      <c r="T26" s="109"/>
      <c r="U26" s="117"/>
      <c r="V26" s="117"/>
      <c r="W26" s="117"/>
      <c r="X26" s="117"/>
      <c r="Y26" s="123"/>
      <c r="Z26" s="109"/>
      <c r="AA26" s="123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09"/>
      <c r="AN26" s="117"/>
      <c r="AO26" s="143"/>
      <c r="AP26" s="143"/>
      <c r="AQ26" s="143"/>
      <c r="AR26" s="143"/>
      <c r="AS26" s="143"/>
      <c r="AT26" s="19"/>
      <c r="AU26" s="143"/>
      <c r="AV26" s="143"/>
      <c r="AW26" s="11"/>
      <c r="AX26" s="185">
        <v>0</v>
      </c>
      <c r="BE26" s="1"/>
      <c r="BI26" s="1"/>
    </row>
    <row r="27" spans="1:65" x14ac:dyDescent="0.2">
      <c r="A27" s="10">
        <v>10</v>
      </c>
      <c r="B27" s="109"/>
      <c r="C27" s="117"/>
      <c r="D27" s="117"/>
      <c r="E27" s="117"/>
      <c r="F27" s="117"/>
      <c r="G27" s="117"/>
      <c r="H27" s="117"/>
      <c r="I27" s="117"/>
      <c r="J27" s="117"/>
      <c r="K27" s="109"/>
      <c r="L27" s="117"/>
      <c r="M27" s="117"/>
      <c r="N27" s="117"/>
      <c r="O27" s="117"/>
      <c r="P27" s="117"/>
      <c r="Q27" s="117"/>
      <c r="R27" s="117"/>
      <c r="S27" s="117"/>
      <c r="T27" s="109"/>
      <c r="U27" s="117"/>
      <c r="V27" s="117"/>
      <c r="W27" s="117"/>
      <c r="X27" s="117"/>
      <c r="Y27" s="123"/>
      <c r="Z27" s="109"/>
      <c r="AA27" s="123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09"/>
      <c r="AN27" s="117"/>
      <c r="AO27" s="143"/>
      <c r="AP27" s="143"/>
      <c r="AQ27" s="143"/>
      <c r="AR27" s="143"/>
      <c r="AS27" s="143"/>
      <c r="AT27" s="19"/>
      <c r="AU27" s="143"/>
      <c r="AV27" s="143"/>
      <c r="AW27" s="11"/>
      <c r="AX27" s="185">
        <v>0</v>
      </c>
      <c r="BC27" s="1"/>
      <c r="BG27" s="1"/>
    </row>
    <row r="28" spans="1:65" x14ac:dyDescent="0.2">
      <c r="A28" s="10">
        <v>11</v>
      </c>
      <c r="B28" s="109"/>
      <c r="C28" s="117"/>
      <c r="D28" s="117"/>
      <c r="E28" s="117"/>
      <c r="F28" s="117"/>
      <c r="G28" s="117"/>
      <c r="H28" s="117"/>
      <c r="I28" s="117"/>
      <c r="J28" s="117"/>
      <c r="K28" s="109"/>
      <c r="L28" s="117"/>
      <c r="M28" s="117"/>
      <c r="N28" s="117"/>
      <c r="O28" s="117"/>
      <c r="P28" s="117"/>
      <c r="Q28" s="117"/>
      <c r="R28" s="117"/>
      <c r="S28" s="117"/>
      <c r="T28" s="109"/>
      <c r="U28" s="117"/>
      <c r="V28" s="117"/>
      <c r="W28" s="117"/>
      <c r="X28" s="117"/>
      <c r="Y28" s="123"/>
      <c r="Z28" s="109"/>
      <c r="AA28" s="123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09"/>
      <c r="AN28" s="117"/>
      <c r="AO28" s="143"/>
      <c r="AP28" s="143"/>
      <c r="AQ28" s="143"/>
      <c r="AR28" s="143"/>
      <c r="AS28" s="143"/>
      <c r="AT28" s="19"/>
      <c r="AU28" s="143"/>
      <c r="AV28" s="143"/>
      <c r="AW28" s="11"/>
      <c r="AX28" s="185">
        <v>0</v>
      </c>
      <c r="BC28" s="91"/>
    </row>
    <row r="29" spans="1:65" x14ac:dyDescent="0.2">
      <c r="A29" s="10">
        <v>12</v>
      </c>
      <c r="B29" s="109"/>
      <c r="C29" s="117"/>
      <c r="D29" s="117"/>
      <c r="E29" s="117"/>
      <c r="F29" s="117"/>
      <c r="G29" s="117"/>
      <c r="H29" s="117"/>
      <c r="I29" s="117"/>
      <c r="J29" s="117"/>
      <c r="K29" s="109"/>
      <c r="L29" s="117"/>
      <c r="M29" s="117"/>
      <c r="N29" s="117"/>
      <c r="O29" s="117"/>
      <c r="P29" s="117"/>
      <c r="Q29" s="117"/>
      <c r="R29" s="117"/>
      <c r="S29" s="117"/>
      <c r="T29" s="109"/>
      <c r="U29" s="117"/>
      <c r="V29" s="117"/>
      <c r="W29" s="117"/>
      <c r="X29" s="117"/>
      <c r="Y29" s="123"/>
      <c r="Z29" s="109"/>
      <c r="AA29" s="123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09"/>
      <c r="AN29" s="117"/>
      <c r="AO29" s="143"/>
      <c r="AP29" s="143"/>
      <c r="AQ29" s="143"/>
      <c r="AR29" s="143"/>
      <c r="AS29" s="143"/>
      <c r="AT29" s="19"/>
      <c r="AU29" s="143"/>
      <c r="AV29" s="143"/>
      <c r="AW29" s="11"/>
      <c r="AX29" s="185">
        <v>0</v>
      </c>
      <c r="BC29" s="91"/>
    </row>
    <row r="30" spans="1:65" x14ac:dyDescent="0.2">
      <c r="A30" s="10">
        <v>13</v>
      </c>
      <c r="B30" s="109"/>
      <c r="C30" s="117"/>
      <c r="D30" s="117"/>
      <c r="E30" s="117"/>
      <c r="F30" s="117"/>
      <c r="G30" s="117"/>
      <c r="H30" s="117"/>
      <c r="I30" s="117"/>
      <c r="J30" s="117"/>
      <c r="K30" s="109"/>
      <c r="L30" s="117"/>
      <c r="M30" s="117"/>
      <c r="N30" s="117"/>
      <c r="O30" s="117"/>
      <c r="P30" s="117"/>
      <c r="Q30" s="117"/>
      <c r="R30" s="117"/>
      <c r="S30" s="117"/>
      <c r="T30" s="109"/>
      <c r="U30" s="117"/>
      <c r="V30" s="117"/>
      <c r="W30" s="117"/>
      <c r="X30" s="117"/>
      <c r="Y30" s="123"/>
      <c r="Z30" s="109"/>
      <c r="AA30" s="123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09"/>
      <c r="AN30" s="117"/>
      <c r="AO30" s="143"/>
      <c r="AP30" s="143"/>
      <c r="AQ30" s="143"/>
      <c r="AR30" s="143"/>
      <c r="AS30" s="143"/>
      <c r="AT30" s="19"/>
      <c r="AU30" s="143"/>
      <c r="AV30" s="143"/>
      <c r="AW30" s="11"/>
      <c r="AX30" s="185">
        <v>0</v>
      </c>
      <c r="BC30" s="91"/>
    </row>
    <row r="31" spans="1:65" x14ac:dyDescent="0.2">
      <c r="A31" s="10">
        <v>14</v>
      </c>
      <c r="B31" s="109"/>
      <c r="C31" s="117"/>
      <c r="D31" s="117"/>
      <c r="E31" s="117"/>
      <c r="F31" s="117"/>
      <c r="G31" s="117"/>
      <c r="H31" s="117"/>
      <c r="I31" s="117"/>
      <c r="J31" s="117"/>
      <c r="K31" s="109"/>
      <c r="L31" s="117"/>
      <c r="M31" s="117"/>
      <c r="N31" s="117"/>
      <c r="O31" s="117"/>
      <c r="P31" s="117"/>
      <c r="Q31" s="117"/>
      <c r="R31" s="117"/>
      <c r="S31" s="117"/>
      <c r="T31" s="109"/>
      <c r="U31" s="117"/>
      <c r="V31" s="117"/>
      <c r="W31" s="117"/>
      <c r="X31" s="117"/>
      <c r="Y31" s="123"/>
      <c r="Z31" s="109"/>
      <c r="AA31" s="123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09"/>
      <c r="AN31" s="117"/>
      <c r="AO31" s="143"/>
      <c r="AP31" s="143"/>
      <c r="AQ31" s="143"/>
      <c r="AR31" s="143"/>
      <c r="AS31" s="143"/>
      <c r="AT31" s="19"/>
      <c r="AU31" s="143"/>
      <c r="AV31" s="143"/>
      <c r="AW31" s="11"/>
      <c r="AX31" s="185">
        <v>0</v>
      </c>
    </row>
    <row r="32" spans="1:65" x14ac:dyDescent="0.2">
      <c r="A32" s="10">
        <v>15</v>
      </c>
      <c r="B32" s="109"/>
      <c r="C32" s="117"/>
      <c r="D32" s="117"/>
      <c r="E32" s="117"/>
      <c r="F32" s="117"/>
      <c r="G32" s="117"/>
      <c r="H32" s="117"/>
      <c r="I32" s="117"/>
      <c r="J32" s="117"/>
      <c r="K32" s="109"/>
      <c r="L32" s="117"/>
      <c r="M32" s="117"/>
      <c r="N32" s="117"/>
      <c r="O32" s="117"/>
      <c r="P32" s="117"/>
      <c r="Q32" s="117"/>
      <c r="R32" s="117"/>
      <c r="S32" s="117"/>
      <c r="T32" s="109"/>
      <c r="U32" s="117"/>
      <c r="V32" s="117"/>
      <c r="W32" s="117"/>
      <c r="X32" s="117"/>
      <c r="Y32" s="123"/>
      <c r="Z32" s="109"/>
      <c r="AA32" s="123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09"/>
      <c r="AN32" s="117"/>
      <c r="AO32" s="143"/>
      <c r="AP32" s="143"/>
      <c r="AQ32" s="143"/>
      <c r="AR32" s="143"/>
      <c r="AS32" s="143"/>
      <c r="AT32" s="19"/>
      <c r="AU32" s="143"/>
      <c r="AV32" s="143"/>
      <c r="AW32" s="11"/>
      <c r="AX32" s="185">
        <v>0</v>
      </c>
    </row>
    <row r="33" spans="1:61" x14ac:dyDescent="0.2">
      <c r="A33" s="10">
        <v>16</v>
      </c>
      <c r="B33" s="109"/>
      <c r="C33" s="117"/>
      <c r="D33" s="117"/>
      <c r="E33" s="117"/>
      <c r="F33" s="117"/>
      <c r="G33" s="117"/>
      <c r="H33" s="117"/>
      <c r="I33" s="117"/>
      <c r="J33" s="117"/>
      <c r="K33" s="109"/>
      <c r="L33" s="117"/>
      <c r="M33" s="117"/>
      <c r="N33" s="117"/>
      <c r="O33" s="117"/>
      <c r="P33" s="117"/>
      <c r="Q33" s="117"/>
      <c r="R33" s="117"/>
      <c r="S33" s="117"/>
      <c r="T33" s="109"/>
      <c r="U33" s="117"/>
      <c r="V33" s="117"/>
      <c r="W33" s="117"/>
      <c r="X33" s="117"/>
      <c r="Y33" s="123"/>
      <c r="Z33" s="109"/>
      <c r="AA33" s="123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09"/>
      <c r="AN33" s="117"/>
      <c r="AO33" s="143"/>
      <c r="AP33" s="143"/>
      <c r="AQ33" s="143"/>
      <c r="AR33" s="143"/>
      <c r="AS33" s="143"/>
      <c r="AT33" s="19"/>
      <c r="AU33" s="143"/>
      <c r="AV33" s="143"/>
      <c r="AW33" s="11"/>
      <c r="AX33" s="185">
        <v>0</v>
      </c>
      <c r="BE33" s="1"/>
      <c r="BI33" s="1"/>
    </row>
    <row r="34" spans="1:61" x14ac:dyDescent="0.2">
      <c r="A34" s="10">
        <v>17</v>
      </c>
      <c r="B34" s="109"/>
      <c r="C34" s="117"/>
      <c r="D34" s="117"/>
      <c r="E34" s="117"/>
      <c r="F34" s="117"/>
      <c r="G34" s="117"/>
      <c r="H34" s="117"/>
      <c r="I34" s="117"/>
      <c r="J34" s="117"/>
      <c r="K34" s="109"/>
      <c r="L34" s="117"/>
      <c r="M34" s="117"/>
      <c r="N34" s="117"/>
      <c r="O34" s="117"/>
      <c r="P34" s="117"/>
      <c r="Q34" s="117"/>
      <c r="R34" s="117"/>
      <c r="S34" s="117"/>
      <c r="T34" s="109"/>
      <c r="U34" s="117"/>
      <c r="V34" s="117"/>
      <c r="W34" s="117"/>
      <c r="X34" s="117"/>
      <c r="Y34" s="123"/>
      <c r="Z34" s="109"/>
      <c r="AA34" s="123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09"/>
      <c r="AN34" s="117"/>
      <c r="AO34" s="143"/>
      <c r="AP34" s="143"/>
      <c r="AQ34" s="143"/>
      <c r="AR34" s="143"/>
      <c r="AS34" s="143"/>
      <c r="AT34" s="19"/>
      <c r="AU34" s="143"/>
      <c r="AV34" s="143"/>
      <c r="AW34" s="11"/>
      <c r="AX34" s="185">
        <v>0</v>
      </c>
    </row>
    <row r="35" spans="1:61" x14ac:dyDescent="0.2">
      <c r="A35" s="10">
        <v>18</v>
      </c>
      <c r="B35" s="109"/>
      <c r="C35" s="117"/>
      <c r="D35" s="117"/>
      <c r="E35" s="117"/>
      <c r="F35" s="117"/>
      <c r="G35" s="117"/>
      <c r="H35" s="117"/>
      <c r="I35" s="117"/>
      <c r="J35" s="117"/>
      <c r="K35" s="109"/>
      <c r="L35" s="117"/>
      <c r="M35" s="117"/>
      <c r="N35" s="117"/>
      <c r="O35" s="117"/>
      <c r="P35" s="117"/>
      <c r="Q35" s="117"/>
      <c r="R35" s="117"/>
      <c r="S35" s="117"/>
      <c r="T35" s="109"/>
      <c r="U35" s="117"/>
      <c r="V35" s="117"/>
      <c r="W35" s="117"/>
      <c r="X35" s="117"/>
      <c r="Y35" s="123"/>
      <c r="Z35" s="109"/>
      <c r="AA35" s="123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09"/>
      <c r="AN35" s="117"/>
      <c r="AO35" s="143"/>
      <c r="AP35" s="143"/>
      <c r="AQ35" s="143"/>
      <c r="AR35" s="143"/>
      <c r="AS35" s="143"/>
      <c r="AT35" s="19"/>
      <c r="AU35" s="143"/>
      <c r="AV35" s="143"/>
      <c r="AW35" s="11"/>
      <c r="AX35" s="185">
        <v>0</v>
      </c>
      <c r="BG35" s="1"/>
    </row>
    <row r="36" spans="1:61" x14ac:dyDescent="0.2">
      <c r="A36" s="10">
        <v>19</v>
      </c>
      <c r="B36" s="109"/>
      <c r="C36" s="117"/>
      <c r="D36" s="117"/>
      <c r="E36" s="117"/>
      <c r="F36" s="117"/>
      <c r="G36" s="117"/>
      <c r="H36" s="117"/>
      <c r="I36" s="117"/>
      <c r="J36" s="117"/>
      <c r="K36" s="109"/>
      <c r="L36" s="117"/>
      <c r="M36" s="117"/>
      <c r="N36" s="117"/>
      <c r="O36" s="117"/>
      <c r="P36" s="117"/>
      <c r="Q36" s="117"/>
      <c r="R36" s="117"/>
      <c r="S36" s="117"/>
      <c r="T36" s="109"/>
      <c r="U36" s="117"/>
      <c r="V36" s="117"/>
      <c r="W36" s="117"/>
      <c r="X36" s="117"/>
      <c r="Y36" s="123"/>
      <c r="Z36" s="109"/>
      <c r="AA36" s="123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09"/>
      <c r="AN36" s="117"/>
      <c r="AO36" s="143"/>
      <c r="AP36" s="143"/>
      <c r="AQ36" s="143"/>
      <c r="AR36" s="143"/>
      <c r="AS36" s="143"/>
      <c r="AT36" s="19"/>
      <c r="AU36" s="143"/>
      <c r="AV36" s="143"/>
      <c r="AW36" s="11"/>
      <c r="AX36" s="185">
        <v>0</v>
      </c>
    </row>
    <row r="37" spans="1:61" x14ac:dyDescent="0.2">
      <c r="A37" s="10">
        <v>20</v>
      </c>
      <c r="B37" s="109"/>
      <c r="C37" s="117"/>
      <c r="D37" s="117"/>
      <c r="E37" s="117"/>
      <c r="F37" s="117"/>
      <c r="G37" s="117"/>
      <c r="H37" s="117"/>
      <c r="I37" s="117"/>
      <c r="J37" s="117"/>
      <c r="K37" s="109"/>
      <c r="L37" s="117"/>
      <c r="M37" s="117"/>
      <c r="N37" s="117"/>
      <c r="O37" s="117"/>
      <c r="P37" s="117"/>
      <c r="Q37" s="117"/>
      <c r="R37" s="117"/>
      <c r="S37" s="117"/>
      <c r="T37" s="109"/>
      <c r="U37" s="117"/>
      <c r="V37" s="117"/>
      <c r="W37" s="117"/>
      <c r="X37" s="117"/>
      <c r="Y37" s="123"/>
      <c r="Z37" s="109"/>
      <c r="AA37" s="123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09"/>
      <c r="AN37" s="117"/>
      <c r="AO37" s="143"/>
      <c r="AP37" s="143"/>
      <c r="AQ37" s="143"/>
      <c r="AR37" s="143"/>
      <c r="AS37" s="143"/>
      <c r="AT37" s="19"/>
      <c r="AU37" s="143"/>
      <c r="AV37" s="143"/>
      <c r="AW37" s="11"/>
      <c r="AX37" s="185">
        <v>0</v>
      </c>
    </row>
    <row r="38" spans="1:61" x14ac:dyDescent="0.2">
      <c r="A38" s="10">
        <v>21</v>
      </c>
      <c r="B38" s="109"/>
      <c r="C38" s="117"/>
      <c r="D38" s="117"/>
      <c r="E38" s="117"/>
      <c r="F38" s="117"/>
      <c r="G38" s="117"/>
      <c r="H38" s="117"/>
      <c r="I38" s="117"/>
      <c r="J38" s="117"/>
      <c r="K38" s="109"/>
      <c r="L38" s="117"/>
      <c r="M38" s="117"/>
      <c r="N38" s="117"/>
      <c r="O38" s="117"/>
      <c r="P38" s="117"/>
      <c r="Q38" s="117"/>
      <c r="R38" s="117"/>
      <c r="S38" s="117"/>
      <c r="T38" s="109"/>
      <c r="U38" s="117"/>
      <c r="V38" s="117"/>
      <c r="W38" s="117"/>
      <c r="X38" s="117"/>
      <c r="Y38" s="123"/>
      <c r="Z38" s="109"/>
      <c r="AA38" s="123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09"/>
      <c r="AN38" s="117"/>
      <c r="AO38" s="143"/>
      <c r="AP38" s="143"/>
      <c r="AQ38" s="143"/>
      <c r="AR38" s="143"/>
      <c r="AS38" s="143"/>
      <c r="AT38" s="19"/>
      <c r="AU38" s="143"/>
      <c r="AV38" s="143"/>
      <c r="AW38" s="11"/>
      <c r="AX38" s="185">
        <v>0</v>
      </c>
    </row>
    <row r="39" spans="1:61" x14ac:dyDescent="0.2">
      <c r="A39" s="10">
        <v>22</v>
      </c>
      <c r="B39" s="109"/>
      <c r="C39" s="117"/>
      <c r="D39" s="117"/>
      <c r="E39" s="117"/>
      <c r="F39" s="117"/>
      <c r="G39" s="117"/>
      <c r="H39" s="117"/>
      <c r="I39" s="117"/>
      <c r="J39" s="117"/>
      <c r="K39" s="109"/>
      <c r="L39" s="117"/>
      <c r="M39" s="117"/>
      <c r="N39" s="117"/>
      <c r="O39" s="117"/>
      <c r="P39" s="117"/>
      <c r="Q39" s="117"/>
      <c r="R39" s="117"/>
      <c r="S39" s="117"/>
      <c r="T39" s="109"/>
      <c r="U39" s="117"/>
      <c r="V39" s="117"/>
      <c r="W39" s="117"/>
      <c r="X39" s="117"/>
      <c r="Y39" s="123"/>
      <c r="Z39" s="109"/>
      <c r="AA39" s="123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09"/>
      <c r="AN39" s="117"/>
      <c r="AO39" s="143"/>
      <c r="AP39" s="143"/>
      <c r="AQ39" s="143"/>
      <c r="AR39" s="143"/>
      <c r="AS39" s="143"/>
      <c r="AT39" s="19"/>
      <c r="AU39" s="143"/>
      <c r="AV39" s="143"/>
      <c r="AW39" s="11"/>
      <c r="AX39" s="185">
        <v>0</v>
      </c>
    </row>
    <row r="40" spans="1:61" x14ac:dyDescent="0.2">
      <c r="A40" s="10">
        <v>23</v>
      </c>
      <c r="B40" s="109"/>
      <c r="C40" s="117"/>
      <c r="D40" s="117"/>
      <c r="E40" s="117"/>
      <c r="F40" s="117"/>
      <c r="G40" s="117"/>
      <c r="H40" s="117"/>
      <c r="I40" s="117"/>
      <c r="J40" s="117"/>
      <c r="K40" s="109"/>
      <c r="L40" s="117"/>
      <c r="M40" s="117"/>
      <c r="N40" s="117"/>
      <c r="O40" s="117"/>
      <c r="P40" s="117"/>
      <c r="Q40" s="117"/>
      <c r="R40" s="117"/>
      <c r="S40" s="117"/>
      <c r="T40" s="109"/>
      <c r="U40" s="117"/>
      <c r="V40" s="117"/>
      <c r="W40" s="117"/>
      <c r="X40" s="117"/>
      <c r="Y40" s="123"/>
      <c r="Z40" s="109"/>
      <c r="AA40" s="123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09"/>
      <c r="AN40" s="117"/>
      <c r="AO40" s="143"/>
      <c r="AP40" s="143"/>
      <c r="AQ40" s="143"/>
      <c r="AR40" s="143"/>
      <c r="AS40" s="143"/>
      <c r="AT40" s="19"/>
      <c r="AU40" s="143"/>
      <c r="AV40" s="143"/>
      <c r="AW40" s="11"/>
      <c r="AX40" s="185">
        <v>0</v>
      </c>
    </row>
    <row r="41" spans="1:61" x14ac:dyDescent="0.2">
      <c r="A41" s="10">
        <v>24</v>
      </c>
      <c r="B41" s="109"/>
      <c r="C41" s="117"/>
      <c r="D41" s="117"/>
      <c r="E41" s="117"/>
      <c r="F41" s="117"/>
      <c r="G41" s="117"/>
      <c r="H41" s="117"/>
      <c r="I41" s="117"/>
      <c r="J41" s="117"/>
      <c r="K41" s="109"/>
      <c r="L41" s="117"/>
      <c r="M41" s="117"/>
      <c r="N41" s="117"/>
      <c r="O41" s="117"/>
      <c r="P41" s="117"/>
      <c r="Q41" s="117"/>
      <c r="R41" s="117"/>
      <c r="S41" s="117"/>
      <c r="T41" s="109"/>
      <c r="U41" s="117"/>
      <c r="V41" s="117"/>
      <c r="W41" s="117"/>
      <c r="X41" s="117"/>
      <c r="Y41" s="123"/>
      <c r="Z41" s="109"/>
      <c r="AA41" s="123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09"/>
      <c r="AN41" s="117"/>
      <c r="AO41" s="143"/>
      <c r="AP41" s="143"/>
      <c r="AQ41" s="143"/>
      <c r="AR41" s="143"/>
      <c r="AS41" s="143"/>
      <c r="AT41" s="19"/>
      <c r="AU41" s="143"/>
      <c r="AV41" s="143"/>
      <c r="AW41" s="11"/>
      <c r="AX41" s="185">
        <v>0</v>
      </c>
      <c r="BE41" s="1"/>
    </row>
    <row r="42" spans="1:61" x14ac:dyDescent="0.2">
      <c r="A42" s="10">
        <v>25</v>
      </c>
      <c r="B42" s="109"/>
      <c r="C42" s="117"/>
      <c r="D42" s="117"/>
      <c r="E42" s="117"/>
      <c r="F42" s="117"/>
      <c r="G42" s="117"/>
      <c r="H42" s="117"/>
      <c r="I42" s="117"/>
      <c r="J42" s="117"/>
      <c r="K42" s="109"/>
      <c r="L42" s="117"/>
      <c r="M42" s="117"/>
      <c r="N42" s="117"/>
      <c r="O42" s="117"/>
      <c r="P42" s="117"/>
      <c r="Q42" s="117"/>
      <c r="R42" s="117"/>
      <c r="S42" s="117"/>
      <c r="T42" s="109"/>
      <c r="U42" s="117"/>
      <c r="V42" s="117"/>
      <c r="W42" s="117"/>
      <c r="X42" s="117"/>
      <c r="Y42" s="123"/>
      <c r="Z42" s="109"/>
      <c r="AA42" s="123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09"/>
      <c r="AN42" s="117"/>
      <c r="AO42" s="143"/>
      <c r="AP42" s="143"/>
      <c r="AQ42" s="143"/>
      <c r="AR42" s="143"/>
      <c r="AS42" s="143"/>
      <c r="AT42" s="19"/>
      <c r="AU42" s="143"/>
      <c r="AV42" s="143"/>
      <c r="AW42" s="11"/>
      <c r="AX42" s="185">
        <v>0</v>
      </c>
      <c r="BG42" s="1"/>
    </row>
    <row r="43" spans="1:61" x14ac:dyDescent="0.2">
      <c r="A43" s="10">
        <v>26</v>
      </c>
      <c r="B43" s="109"/>
      <c r="C43" s="117"/>
      <c r="D43" s="117"/>
      <c r="E43" s="117"/>
      <c r="F43" s="117"/>
      <c r="G43" s="117"/>
      <c r="H43" s="117"/>
      <c r="I43" s="117"/>
      <c r="J43" s="117"/>
      <c r="K43" s="109"/>
      <c r="L43" s="117"/>
      <c r="M43" s="117"/>
      <c r="N43" s="117"/>
      <c r="O43" s="117"/>
      <c r="P43" s="117"/>
      <c r="Q43" s="117"/>
      <c r="R43" s="117"/>
      <c r="S43" s="117"/>
      <c r="T43" s="109"/>
      <c r="U43" s="117"/>
      <c r="V43" s="117"/>
      <c r="W43" s="117"/>
      <c r="X43" s="117"/>
      <c r="Y43" s="123"/>
      <c r="Z43" s="109"/>
      <c r="AA43" s="123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09"/>
      <c r="AN43" s="117"/>
      <c r="AO43" s="143"/>
      <c r="AP43" s="143"/>
      <c r="AQ43" s="143"/>
      <c r="AR43" s="143"/>
      <c r="AS43" s="143"/>
      <c r="AT43" s="19"/>
      <c r="AU43" s="143"/>
      <c r="AV43" s="143"/>
      <c r="AW43" s="11"/>
      <c r="AX43" s="185">
        <v>0</v>
      </c>
    </row>
    <row r="44" spans="1:61" x14ac:dyDescent="0.2">
      <c r="A44" s="10">
        <v>27</v>
      </c>
      <c r="B44" s="109"/>
      <c r="C44" s="117"/>
      <c r="D44" s="117"/>
      <c r="E44" s="117"/>
      <c r="F44" s="117"/>
      <c r="G44" s="117"/>
      <c r="H44" s="117"/>
      <c r="I44" s="117"/>
      <c r="J44" s="117"/>
      <c r="K44" s="109"/>
      <c r="L44" s="117"/>
      <c r="M44" s="117"/>
      <c r="N44" s="117"/>
      <c r="O44" s="117"/>
      <c r="P44" s="117"/>
      <c r="Q44" s="117"/>
      <c r="R44" s="117"/>
      <c r="S44" s="117"/>
      <c r="T44" s="109"/>
      <c r="U44" s="117"/>
      <c r="V44" s="117"/>
      <c r="W44" s="117"/>
      <c r="X44" s="117"/>
      <c r="Y44" s="123"/>
      <c r="Z44" s="109"/>
      <c r="AA44" s="123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09"/>
      <c r="AN44" s="117"/>
      <c r="AO44" s="143"/>
      <c r="AP44" s="143"/>
      <c r="AQ44" s="143"/>
      <c r="AR44" s="143"/>
      <c r="AS44" s="143"/>
      <c r="AT44" s="19"/>
      <c r="AU44" s="143"/>
      <c r="AV44" s="143"/>
      <c r="AW44" s="11"/>
      <c r="AX44" s="185">
        <v>0</v>
      </c>
      <c r="BI44" s="31"/>
    </row>
    <row r="45" spans="1:61" x14ac:dyDescent="0.2">
      <c r="A45" s="10">
        <v>28</v>
      </c>
      <c r="B45" s="109"/>
      <c r="C45" s="117"/>
      <c r="D45" s="117"/>
      <c r="E45" s="117"/>
      <c r="F45" s="117"/>
      <c r="G45" s="117"/>
      <c r="H45" s="117"/>
      <c r="I45" s="117"/>
      <c r="J45" s="117"/>
      <c r="K45" s="109"/>
      <c r="L45" s="117"/>
      <c r="M45" s="117"/>
      <c r="N45" s="117"/>
      <c r="O45" s="117"/>
      <c r="P45" s="117"/>
      <c r="Q45" s="117"/>
      <c r="R45" s="117"/>
      <c r="S45" s="117"/>
      <c r="T45" s="109"/>
      <c r="U45" s="117"/>
      <c r="V45" s="117"/>
      <c r="W45" s="117"/>
      <c r="X45" s="117"/>
      <c r="Y45" s="123"/>
      <c r="Z45" s="109"/>
      <c r="AA45" s="123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09"/>
      <c r="AN45" s="117"/>
      <c r="AO45" s="143"/>
      <c r="AP45" s="143"/>
      <c r="AQ45" s="143"/>
      <c r="AR45" s="143"/>
      <c r="AS45" s="143"/>
      <c r="AT45" s="19"/>
      <c r="AU45" s="143"/>
      <c r="AV45" s="143"/>
      <c r="AW45" s="11"/>
      <c r="AX45" s="185">
        <v>0</v>
      </c>
    </row>
    <row r="46" spans="1:61" x14ac:dyDescent="0.2">
      <c r="A46" s="10">
        <v>29</v>
      </c>
      <c r="B46" s="109"/>
      <c r="C46" s="117"/>
      <c r="D46" s="117"/>
      <c r="E46" s="117"/>
      <c r="F46" s="117"/>
      <c r="G46" s="117"/>
      <c r="H46" s="117"/>
      <c r="I46" s="117"/>
      <c r="J46" s="117"/>
      <c r="K46" s="109"/>
      <c r="L46" s="117"/>
      <c r="M46" s="117"/>
      <c r="N46" s="117"/>
      <c r="O46" s="117"/>
      <c r="P46" s="117"/>
      <c r="Q46" s="117"/>
      <c r="R46" s="117"/>
      <c r="S46" s="117"/>
      <c r="T46" s="109"/>
      <c r="U46" s="117"/>
      <c r="V46" s="117"/>
      <c r="W46" s="117"/>
      <c r="X46" s="117"/>
      <c r="Y46" s="123"/>
      <c r="Z46" s="109"/>
      <c r="AA46" s="123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09"/>
      <c r="AN46" s="117"/>
      <c r="AO46" s="143"/>
      <c r="AP46" s="143"/>
      <c r="AQ46" s="143"/>
      <c r="AR46" s="143"/>
      <c r="AS46" s="143"/>
      <c r="AT46" s="19"/>
      <c r="AU46" s="143"/>
      <c r="AV46" s="143"/>
      <c r="AW46" s="11"/>
      <c r="AX46" s="185">
        <v>0</v>
      </c>
    </row>
    <row r="47" spans="1:61" x14ac:dyDescent="0.2">
      <c r="A47" s="10">
        <v>30</v>
      </c>
      <c r="B47" s="109"/>
      <c r="C47" s="117"/>
      <c r="D47" s="117"/>
      <c r="E47" s="117"/>
      <c r="F47" s="117"/>
      <c r="G47" s="117"/>
      <c r="H47" s="117"/>
      <c r="I47" s="117"/>
      <c r="J47" s="117"/>
      <c r="K47" s="109"/>
      <c r="L47" s="117"/>
      <c r="M47" s="117"/>
      <c r="N47" s="117"/>
      <c r="O47" s="117"/>
      <c r="P47" s="117"/>
      <c r="Q47" s="117"/>
      <c r="R47" s="117"/>
      <c r="S47" s="117"/>
      <c r="T47" s="109"/>
      <c r="U47" s="117"/>
      <c r="V47" s="117"/>
      <c r="W47" s="117"/>
      <c r="X47" s="117"/>
      <c r="Y47" s="123"/>
      <c r="Z47" s="109"/>
      <c r="AA47" s="123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09"/>
      <c r="AN47" s="117"/>
      <c r="AO47" s="143"/>
      <c r="AP47" s="143"/>
      <c r="AQ47" s="143"/>
      <c r="AR47" s="143"/>
      <c r="AS47" s="143"/>
      <c r="AT47" s="19"/>
      <c r="AU47" s="143"/>
      <c r="AV47" s="143"/>
      <c r="AW47" s="11"/>
      <c r="AX47" s="185">
        <v>0</v>
      </c>
    </row>
    <row r="48" spans="1:61" x14ac:dyDescent="0.2">
      <c r="A48" s="10">
        <v>31</v>
      </c>
      <c r="B48" s="109"/>
      <c r="C48" s="117"/>
      <c r="D48" s="117"/>
      <c r="E48" s="117"/>
      <c r="F48" s="117"/>
      <c r="G48" s="117"/>
      <c r="H48" s="117"/>
      <c r="I48" s="117"/>
      <c r="J48" s="117"/>
      <c r="K48" s="109"/>
      <c r="L48" s="117"/>
      <c r="M48" s="117"/>
      <c r="N48" s="117"/>
      <c r="O48" s="117"/>
      <c r="P48" s="117"/>
      <c r="Q48" s="117"/>
      <c r="R48" s="117"/>
      <c r="S48" s="117"/>
      <c r="T48" s="109"/>
      <c r="U48" s="117"/>
      <c r="V48" s="117"/>
      <c r="W48" s="117"/>
      <c r="X48" s="117"/>
      <c r="Y48" s="123"/>
      <c r="Z48" s="109"/>
      <c r="AA48" s="123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09"/>
      <c r="AN48" s="117"/>
      <c r="AO48" s="143"/>
      <c r="AP48" s="143"/>
      <c r="AQ48" s="143"/>
      <c r="AR48" s="143"/>
      <c r="AS48" s="143"/>
      <c r="AT48" s="19"/>
      <c r="AU48" s="143"/>
      <c r="AV48" s="143"/>
      <c r="AW48" s="11"/>
      <c r="AX48" s="185">
        <v>0</v>
      </c>
      <c r="BE48" s="1"/>
      <c r="BG48" s="1"/>
    </row>
    <row r="49" spans="1:61" x14ac:dyDescent="0.2">
      <c r="A49" s="10">
        <v>32</v>
      </c>
      <c r="B49" s="109"/>
      <c r="C49" s="117"/>
      <c r="D49" s="117"/>
      <c r="E49" s="117"/>
      <c r="F49" s="117"/>
      <c r="G49" s="117"/>
      <c r="H49" s="117"/>
      <c r="I49" s="117"/>
      <c r="J49" s="117"/>
      <c r="K49" s="109"/>
      <c r="L49" s="117"/>
      <c r="M49" s="117"/>
      <c r="N49" s="117"/>
      <c r="O49" s="117"/>
      <c r="P49" s="117"/>
      <c r="Q49" s="117"/>
      <c r="R49" s="117"/>
      <c r="S49" s="117"/>
      <c r="T49" s="109"/>
      <c r="U49" s="117"/>
      <c r="V49" s="117"/>
      <c r="W49" s="117"/>
      <c r="X49" s="117"/>
      <c r="Y49" s="123"/>
      <c r="Z49" s="109"/>
      <c r="AA49" s="123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09"/>
      <c r="AN49" s="117"/>
      <c r="AO49" s="143"/>
      <c r="AP49" s="143"/>
      <c r="AQ49" s="143"/>
      <c r="AR49" s="143"/>
      <c r="AS49" s="143"/>
      <c r="AT49" s="19"/>
      <c r="AU49" s="143"/>
      <c r="AV49" s="143"/>
      <c r="AW49" s="11"/>
      <c r="AX49" s="185">
        <v>0</v>
      </c>
    </row>
    <row r="50" spans="1:61" x14ac:dyDescent="0.2">
      <c r="A50" s="10">
        <v>33</v>
      </c>
      <c r="B50" s="109"/>
      <c r="C50" s="117"/>
      <c r="D50" s="117"/>
      <c r="E50" s="117"/>
      <c r="F50" s="117"/>
      <c r="G50" s="117"/>
      <c r="H50" s="117"/>
      <c r="I50" s="117"/>
      <c r="J50" s="117"/>
      <c r="K50" s="109"/>
      <c r="L50" s="117"/>
      <c r="M50" s="117"/>
      <c r="N50" s="117"/>
      <c r="O50" s="117"/>
      <c r="P50" s="117"/>
      <c r="Q50" s="117"/>
      <c r="R50" s="117"/>
      <c r="S50" s="117"/>
      <c r="T50" s="109"/>
      <c r="U50" s="117"/>
      <c r="V50" s="117"/>
      <c r="W50" s="117"/>
      <c r="X50" s="117"/>
      <c r="Y50" s="123"/>
      <c r="Z50" s="109"/>
      <c r="AA50" s="123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09"/>
      <c r="AN50" s="117"/>
      <c r="AO50" s="143"/>
      <c r="AP50" s="143"/>
      <c r="AQ50" s="143"/>
      <c r="AR50" s="143"/>
      <c r="AS50" s="143"/>
      <c r="AT50" s="19"/>
      <c r="AU50" s="143"/>
      <c r="AV50" s="143"/>
      <c r="AW50" s="11"/>
      <c r="AX50" s="185">
        <v>0</v>
      </c>
    </row>
    <row r="51" spans="1:61" x14ac:dyDescent="0.2">
      <c r="A51" s="10">
        <v>34</v>
      </c>
      <c r="B51" s="109"/>
      <c r="C51" s="117"/>
      <c r="D51" s="117"/>
      <c r="E51" s="117"/>
      <c r="F51" s="117"/>
      <c r="G51" s="117"/>
      <c r="H51" s="117"/>
      <c r="I51" s="117"/>
      <c r="J51" s="117"/>
      <c r="K51" s="109"/>
      <c r="L51" s="117"/>
      <c r="M51" s="117"/>
      <c r="N51" s="117"/>
      <c r="O51" s="117"/>
      <c r="P51" s="117"/>
      <c r="Q51" s="117"/>
      <c r="R51" s="117"/>
      <c r="S51" s="117"/>
      <c r="T51" s="109"/>
      <c r="U51" s="117"/>
      <c r="V51" s="117"/>
      <c r="W51" s="117"/>
      <c r="X51" s="117"/>
      <c r="Y51" s="123"/>
      <c r="Z51" s="109"/>
      <c r="AA51" s="123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09"/>
      <c r="AN51" s="117"/>
      <c r="AO51" s="143"/>
      <c r="AP51" s="143"/>
      <c r="AQ51" s="143"/>
      <c r="AR51" s="143"/>
      <c r="AS51" s="143"/>
      <c r="AT51" s="19"/>
      <c r="AU51" s="143"/>
      <c r="AV51" s="143"/>
      <c r="AW51" s="11"/>
      <c r="AX51" s="185">
        <v>0</v>
      </c>
      <c r="BI51" s="1"/>
    </row>
    <row r="52" spans="1:61" x14ac:dyDescent="0.2">
      <c r="A52" s="10">
        <v>35</v>
      </c>
      <c r="B52" s="109"/>
      <c r="C52" s="117"/>
      <c r="D52" s="117"/>
      <c r="E52" s="117"/>
      <c r="F52" s="117"/>
      <c r="G52" s="117"/>
      <c r="H52" s="117"/>
      <c r="I52" s="117"/>
      <c r="J52" s="117"/>
      <c r="K52" s="109"/>
      <c r="L52" s="117"/>
      <c r="M52" s="117"/>
      <c r="N52" s="117"/>
      <c r="O52" s="117"/>
      <c r="P52" s="117"/>
      <c r="Q52" s="117"/>
      <c r="R52" s="117"/>
      <c r="S52" s="117"/>
      <c r="T52" s="109"/>
      <c r="U52" s="117"/>
      <c r="V52" s="117"/>
      <c r="W52" s="117"/>
      <c r="X52" s="117"/>
      <c r="Y52" s="123"/>
      <c r="Z52" s="109"/>
      <c r="AA52" s="123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09"/>
      <c r="AN52" s="117"/>
      <c r="AO52" s="143"/>
      <c r="AP52" s="143"/>
      <c r="AQ52" s="143"/>
      <c r="AR52" s="143"/>
      <c r="AS52" s="143"/>
      <c r="AT52" s="19"/>
      <c r="AU52" s="143"/>
      <c r="AV52" s="143"/>
      <c r="AW52" s="11"/>
      <c r="AX52" s="185">
        <v>0</v>
      </c>
    </row>
    <row r="53" spans="1:61" x14ac:dyDescent="0.2">
      <c r="A53" s="10">
        <v>36</v>
      </c>
      <c r="B53" s="109"/>
      <c r="C53" s="117"/>
      <c r="D53" s="117"/>
      <c r="E53" s="117"/>
      <c r="F53" s="117"/>
      <c r="G53" s="117"/>
      <c r="H53" s="117"/>
      <c r="I53" s="117"/>
      <c r="J53" s="117"/>
      <c r="K53" s="109"/>
      <c r="L53" s="117"/>
      <c r="M53" s="117"/>
      <c r="N53" s="117"/>
      <c r="O53" s="117"/>
      <c r="P53" s="117"/>
      <c r="Q53" s="117"/>
      <c r="R53" s="117"/>
      <c r="S53" s="117"/>
      <c r="T53" s="109"/>
      <c r="U53" s="117"/>
      <c r="V53" s="117"/>
      <c r="W53" s="117"/>
      <c r="X53" s="117"/>
      <c r="Y53" s="123"/>
      <c r="Z53" s="109"/>
      <c r="AA53" s="123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09"/>
      <c r="AN53" s="117"/>
      <c r="AO53" s="143"/>
      <c r="AP53" s="143"/>
      <c r="AQ53" s="143"/>
      <c r="AR53" s="143"/>
      <c r="AS53" s="143"/>
      <c r="AT53" s="19"/>
      <c r="AU53" s="143"/>
      <c r="AV53" s="143"/>
      <c r="AW53" s="11"/>
      <c r="AX53" s="185">
        <v>0</v>
      </c>
    </row>
    <row r="54" spans="1:61" x14ac:dyDescent="0.2">
      <c r="A54" s="10">
        <v>37</v>
      </c>
      <c r="B54" s="109"/>
      <c r="C54" s="117"/>
      <c r="D54" s="117"/>
      <c r="E54" s="117"/>
      <c r="F54" s="117"/>
      <c r="G54" s="117"/>
      <c r="H54" s="117"/>
      <c r="I54" s="117"/>
      <c r="J54" s="117"/>
      <c r="K54" s="109"/>
      <c r="L54" s="117"/>
      <c r="M54" s="117"/>
      <c r="N54" s="117"/>
      <c r="O54" s="117"/>
      <c r="P54" s="117"/>
      <c r="Q54" s="117"/>
      <c r="R54" s="117"/>
      <c r="S54" s="117"/>
      <c r="T54" s="109"/>
      <c r="U54" s="117"/>
      <c r="V54" s="117"/>
      <c r="W54" s="117"/>
      <c r="X54" s="117"/>
      <c r="Y54" s="123"/>
      <c r="Z54" s="109"/>
      <c r="AA54" s="123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09"/>
      <c r="AN54" s="117"/>
      <c r="AO54" s="143"/>
      <c r="AP54" s="143"/>
      <c r="AQ54" s="143"/>
      <c r="AR54" s="143"/>
      <c r="AS54" s="143"/>
      <c r="AT54" s="19"/>
      <c r="AU54" s="143"/>
      <c r="AV54" s="143"/>
      <c r="AW54" s="11"/>
      <c r="AX54" s="185">
        <v>0</v>
      </c>
      <c r="BG54" s="1"/>
    </row>
    <row r="55" spans="1:61" x14ac:dyDescent="0.2">
      <c r="A55" s="10">
        <v>38</v>
      </c>
      <c r="B55" s="109"/>
      <c r="C55" s="117"/>
      <c r="D55" s="117"/>
      <c r="E55" s="117"/>
      <c r="F55" s="117"/>
      <c r="G55" s="117"/>
      <c r="H55" s="117"/>
      <c r="I55" s="117"/>
      <c r="J55" s="117"/>
      <c r="K55" s="109"/>
      <c r="L55" s="117"/>
      <c r="M55" s="117"/>
      <c r="N55" s="117"/>
      <c r="O55" s="117"/>
      <c r="P55" s="117"/>
      <c r="Q55" s="117"/>
      <c r="R55" s="117"/>
      <c r="S55" s="117"/>
      <c r="T55" s="109"/>
      <c r="U55" s="117"/>
      <c r="V55" s="117"/>
      <c r="W55" s="117"/>
      <c r="X55" s="117"/>
      <c r="Y55" s="123"/>
      <c r="Z55" s="109"/>
      <c r="AA55" s="123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09"/>
      <c r="AN55" s="117"/>
      <c r="AO55" s="143"/>
      <c r="AP55" s="143"/>
      <c r="AQ55" s="143"/>
      <c r="AR55" s="143"/>
      <c r="AS55" s="143"/>
      <c r="AT55" s="19"/>
      <c r="AU55" s="143"/>
      <c r="AV55" s="143"/>
      <c r="AW55" s="11"/>
      <c r="AX55" s="185">
        <v>0</v>
      </c>
      <c r="BE55" s="1"/>
    </row>
    <row r="56" spans="1:61" x14ac:dyDescent="0.2">
      <c r="A56" s="10">
        <v>39</v>
      </c>
      <c r="B56" s="109"/>
      <c r="C56" s="117"/>
      <c r="D56" s="117"/>
      <c r="E56" s="117"/>
      <c r="F56" s="117"/>
      <c r="G56" s="117"/>
      <c r="H56" s="117"/>
      <c r="I56" s="117"/>
      <c r="J56" s="117"/>
      <c r="K56" s="109"/>
      <c r="L56" s="117"/>
      <c r="M56" s="117"/>
      <c r="N56" s="117"/>
      <c r="O56" s="117"/>
      <c r="P56" s="117"/>
      <c r="Q56" s="117"/>
      <c r="R56" s="117"/>
      <c r="S56" s="117"/>
      <c r="T56" s="109"/>
      <c r="U56" s="117"/>
      <c r="V56" s="117"/>
      <c r="W56" s="117"/>
      <c r="X56" s="117"/>
      <c r="Y56" s="123"/>
      <c r="Z56" s="109"/>
      <c r="AA56" s="123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09"/>
      <c r="AN56" s="117"/>
      <c r="AO56" s="143"/>
      <c r="AP56" s="143"/>
      <c r="AQ56" s="143"/>
      <c r="AR56" s="143"/>
      <c r="AS56" s="143"/>
      <c r="AT56" s="19"/>
      <c r="AU56" s="143"/>
      <c r="AV56" s="143"/>
      <c r="AW56" s="11"/>
      <c r="AX56" s="185">
        <v>0</v>
      </c>
    </row>
    <row r="57" spans="1:61" x14ac:dyDescent="0.2">
      <c r="A57" s="10">
        <v>40</v>
      </c>
      <c r="B57" s="109"/>
      <c r="C57" s="117"/>
      <c r="D57" s="117"/>
      <c r="E57" s="117"/>
      <c r="F57" s="117"/>
      <c r="G57" s="117"/>
      <c r="H57" s="117"/>
      <c r="I57" s="117"/>
      <c r="J57" s="117"/>
      <c r="K57" s="109"/>
      <c r="L57" s="117"/>
      <c r="M57" s="117"/>
      <c r="N57" s="117"/>
      <c r="O57" s="117"/>
      <c r="P57" s="117"/>
      <c r="Q57" s="117"/>
      <c r="R57" s="117"/>
      <c r="S57" s="117"/>
      <c r="T57" s="109"/>
      <c r="U57" s="117"/>
      <c r="V57" s="117"/>
      <c r="W57" s="117"/>
      <c r="X57" s="117"/>
      <c r="Y57" s="123"/>
      <c r="Z57" s="109"/>
      <c r="AA57" s="123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09"/>
      <c r="AN57" s="117"/>
      <c r="AO57" s="143"/>
      <c r="AP57" s="143"/>
      <c r="AQ57" s="143"/>
      <c r="AR57" s="143"/>
      <c r="AS57" s="143"/>
      <c r="AT57" s="19"/>
      <c r="AU57" s="143"/>
      <c r="AV57" s="143"/>
      <c r="AW57" s="11"/>
      <c r="AX57" s="185">
        <v>0</v>
      </c>
    </row>
    <row r="58" spans="1:61" x14ac:dyDescent="0.2">
      <c r="A58" s="10">
        <v>41</v>
      </c>
      <c r="B58" s="109"/>
      <c r="C58" s="117"/>
      <c r="D58" s="117"/>
      <c r="E58" s="117"/>
      <c r="F58" s="117"/>
      <c r="G58" s="117"/>
      <c r="H58" s="117"/>
      <c r="I58" s="117"/>
      <c r="J58" s="117"/>
      <c r="K58" s="109"/>
      <c r="L58" s="117"/>
      <c r="M58" s="117"/>
      <c r="N58" s="117"/>
      <c r="O58" s="117"/>
      <c r="P58" s="117"/>
      <c r="Q58" s="117"/>
      <c r="R58" s="117"/>
      <c r="S58" s="117"/>
      <c r="T58" s="109"/>
      <c r="U58" s="117"/>
      <c r="V58" s="117"/>
      <c r="W58" s="117"/>
      <c r="X58" s="117"/>
      <c r="Y58" s="123"/>
      <c r="Z58" s="109"/>
      <c r="AA58" s="123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09"/>
      <c r="AN58" s="117"/>
      <c r="AO58" s="143"/>
      <c r="AP58" s="143"/>
      <c r="AQ58" s="143"/>
      <c r="AR58" s="143"/>
      <c r="AS58" s="143"/>
      <c r="AT58" s="19"/>
      <c r="AU58" s="143"/>
      <c r="AV58" s="143"/>
      <c r="AW58" s="11"/>
      <c r="AX58" s="185">
        <v>0</v>
      </c>
      <c r="BI58" s="1"/>
    </row>
    <row r="59" spans="1:61" x14ac:dyDescent="0.2">
      <c r="A59" s="10">
        <v>42</v>
      </c>
      <c r="B59" s="109"/>
      <c r="C59" s="117"/>
      <c r="D59" s="117"/>
      <c r="E59" s="117"/>
      <c r="F59" s="117"/>
      <c r="G59" s="117"/>
      <c r="H59" s="117"/>
      <c r="I59" s="117"/>
      <c r="J59" s="117"/>
      <c r="K59" s="109"/>
      <c r="L59" s="117"/>
      <c r="M59" s="117"/>
      <c r="N59" s="117"/>
      <c r="O59" s="117"/>
      <c r="P59" s="117"/>
      <c r="Q59" s="117"/>
      <c r="R59" s="117"/>
      <c r="S59" s="117"/>
      <c r="T59" s="109"/>
      <c r="U59" s="117"/>
      <c r="V59" s="117"/>
      <c r="W59" s="117"/>
      <c r="X59" s="117"/>
      <c r="Y59" s="123"/>
      <c r="Z59" s="109"/>
      <c r="AA59" s="123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09"/>
      <c r="AN59" s="117"/>
      <c r="AO59" s="143"/>
      <c r="AP59" s="143"/>
      <c r="AQ59" s="143"/>
      <c r="AR59" s="143"/>
      <c r="AS59" s="143"/>
      <c r="AT59" s="19"/>
      <c r="AU59" s="143"/>
      <c r="AV59" s="143"/>
      <c r="AW59" s="11"/>
      <c r="AX59" s="185">
        <v>0</v>
      </c>
    </row>
    <row r="60" spans="1:61" x14ac:dyDescent="0.2">
      <c r="A60" s="10">
        <v>43</v>
      </c>
      <c r="B60" s="109"/>
      <c r="C60" s="117"/>
      <c r="D60" s="117"/>
      <c r="E60" s="117"/>
      <c r="F60" s="117"/>
      <c r="G60" s="117"/>
      <c r="H60" s="117"/>
      <c r="I60" s="117"/>
      <c r="J60" s="117"/>
      <c r="K60" s="109"/>
      <c r="L60" s="117"/>
      <c r="M60" s="117"/>
      <c r="N60" s="117"/>
      <c r="O60" s="117"/>
      <c r="P60" s="117"/>
      <c r="Q60" s="117"/>
      <c r="R60" s="117"/>
      <c r="S60" s="117"/>
      <c r="T60" s="109"/>
      <c r="U60" s="117"/>
      <c r="V60" s="117"/>
      <c r="W60" s="117"/>
      <c r="X60" s="117"/>
      <c r="Y60" s="123"/>
      <c r="Z60" s="109"/>
      <c r="AA60" s="123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09"/>
      <c r="AN60" s="117"/>
      <c r="AO60" s="143"/>
      <c r="AP60" s="143"/>
      <c r="AQ60" s="143"/>
      <c r="AR60" s="143"/>
      <c r="AS60" s="143"/>
      <c r="AT60" s="19"/>
      <c r="AU60" s="143"/>
      <c r="AV60" s="143"/>
      <c r="AW60" s="11"/>
      <c r="AX60" s="185">
        <v>0</v>
      </c>
    </row>
    <row r="61" spans="1:61" x14ac:dyDescent="0.2">
      <c r="A61" s="10">
        <v>44</v>
      </c>
      <c r="B61" s="109"/>
      <c r="C61" s="117"/>
      <c r="D61" s="117"/>
      <c r="E61" s="117"/>
      <c r="F61" s="117"/>
      <c r="G61" s="117"/>
      <c r="H61" s="117"/>
      <c r="I61" s="117"/>
      <c r="J61" s="117"/>
      <c r="K61" s="109"/>
      <c r="L61" s="117"/>
      <c r="M61" s="117"/>
      <c r="N61" s="117"/>
      <c r="O61" s="117"/>
      <c r="P61" s="117"/>
      <c r="Q61" s="117"/>
      <c r="R61" s="117"/>
      <c r="S61" s="117"/>
      <c r="T61" s="109"/>
      <c r="U61" s="117"/>
      <c r="V61" s="117"/>
      <c r="W61" s="117"/>
      <c r="X61" s="117"/>
      <c r="Y61" s="123"/>
      <c r="Z61" s="109"/>
      <c r="AA61" s="123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09"/>
      <c r="AN61" s="117"/>
      <c r="AO61" s="143"/>
      <c r="AP61" s="143"/>
      <c r="AQ61" s="143"/>
      <c r="AR61" s="143"/>
      <c r="AS61" s="143"/>
      <c r="AT61" s="19"/>
      <c r="AU61" s="143"/>
      <c r="AV61" s="143"/>
      <c r="AW61" s="11"/>
      <c r="AX61" s="185">
        <v>0</v>
      </c>
      <c r="BI61" s="67"/>
    </row>
    <row r="62" spans="1:61" x14ac:dyDescent="0.2">
      <c r="A62" s="10">
        <v>45</v>
      </c>
      <c r="B62" s="110"/>
      <c r="C62" s="117"/>
      <c r="D62" s="117"/>
      <c r="E62" s="117"/>
      <c r="F62" s="117"/>
      <c r="G62" s="117"/>
      <c r="H62" s="117"/>
      <c r="I62" s="117"/>
      <c r="J62" s="117"/>
      <c r="K62" s="109"/>
      <c r="L62" s="117"/>
      <c r="M62" s="117"/>
      <c r="N62" s="117"/>
      <c r="O62" s="117"/>
      <c r="P62" s="117"/>
      <c r="Q62" s="117"/>
      <c r="R62" s="117"/>
      <c r="S62" s="117"/>
      <c r="T62" s="109"/>
      <c r="U62" s="117"/>
      <c r="V62" s="117"/>
      <c r="W62" s="117"/>
      <c r="X62" s="117"/>
      <c r="Y62" s="123"/>
      <c r="Z62" s="109"/>
      <c r="AA62" s="123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09"/>
      <c r="AN62" s="117"/>
      <c r="AO62" s="143"/>
      <c r="AP62" s="143"/>
      <c r="AQ62" s="143"/>
      <c r="AR62" s="143"/>
      <c r="AS62" s="143"/>
      <c r="AT62" s="19"/>
      <c r="AU62" s="143"/>
      <c r="AV62" s="143"/>
      <c r="AW62" s="11"/>
      <c r="AX62" s="185">
        <v>0</v>
      </c>
      <c r="BG62" s="1"/>
    </row>
    <row r="63" spans="1:61" x14ac:dyDescent="0.2">
      <c r="A63" s="2"/>
      <c r="B63" s="2"/>
    </row>
    <row r="64" spans="1:61" x14ac:dyDescent="0.2">
      <c r="A64" s="2"/>
      <c r="B64" s="215" t="s">
        <v>16</v>
      </c>
      <c r="C64" s="188" t="s">
        <v>149</v>
      </c>
      <c r="D64" s="190"/>
      <c r="E64" s="190"/>
      <c r="F64" s="190"/>
      <c r="G64" s="190"/>
      <c r="H64" s="190"/>
      <c r="I64" s="190"/>
      <c r="J64" s="189"/>
      <c r="K64" s="177"/>
      <c r="L64" s="188" t="s">
        <v>148</v>
      </c>
      <c r="M64" s="190"/>
      <c r="N64" s="190"/>
      <c r="O64" s="190"/>
      <c r="P64" s="190"/>
      <c r="Q64" s="190"/>
      <c r="R64" s="190"/>
      <c r="S64" s="189"/>
      <c r="T64" s="177"/>
      <c r="U64" s="188" t="s">
        <v>140</v>
      </c>
      <c r="V64" s="190"/>
      <c r="W64" s="190"/>
      <c r="X64" s="190"/>
      <c r="Y64" s="189"/>
      <c r="Z64" s="177"/>
      <c r="AA64" s="188" t="s">
        <v>141</v>
      </c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89"/>
      <c r="AM64" s="177"/>
      <c r="AN64" s="188" t="s">
        <v>142</v>
      </c>
      <c r="AO64" s="190"/>
      <c r="AP64" s="190"/>
      <c r="AQ64" s="190"/>
      <c r="AR64" s="190"/>
      <c r="AS64" s="189"/>
      <c r="AT64" s="177"/>
      <c r="AU64" s="188" t="s">
        <v>143</v>
      </c>
      <c r="AV64" s="189"/>
      <c r="AW64" s="178"/>
      <c r="AX64" s="2"/>
    </row>
    <row r="65" spans="1:66" s="16" customFormat="1" ht="18" x14ac:dyDescent="0.2">
      <c r="A65" s="12"/>
      <c r="B65" s="216"/>
      <c r="C65" s="66" t="s">
        <v>91</v>
      </c>
      <c r="D65" s="66" t="s">
        <v>144</v>
      </c>
      <c r="E65" s="66" t="s">
        <v>145</v>
      </c>
      <c r="F65" s="66" t="s">
        <v>146</v>
      </c>
      <c r="G65" s="66" t="s">
        <v>147</v>
      </c>
      <c r="H65" s="66">
        <v>2</v>
      </c>
      <c r="I65" s="66" t="s">
        <v>94</v>
      </c>
      <c r="J65" s="66" t="s">
        <v>95</v>
      </c>
      <c r="K65" s="177"/>
      <c r="L65" s="66" t="s">
        <v>97</v>
      </c>
      <c r="M65" s="66" t="s">
        <v>98</v>
      </c>
      <c r="N65" s="66" t="s">
        <v>150</v>
      </c>
      <c r="O65" s="66">
        <v>5</v>
      </c>
      <c r="P65" s="66" t="s">
        <v>110</v>
      </c>
      <c r="Q65" s="66" t="s">
        <v>111</v>
      </c>
      <c r="R65" s="66" t="s">
        <v>99</v>
      </c>
      <c r="S65" s="66" t="s">
        <v>100</v>
      </c>
      <c r="T65" s="177"/>
      <c r="U65" s="66" t="s">
        <v>78</v>
      </c>
      <c r="V65" s="66" t="s">
        <v>112</v>
      </c>
      <c r="W65" s="104" t="s">
        <v>113</v>
      </c>
      <c r="X65" s="104" t="s">
        <v>114</v>
      </c>
      <c r="Y65" s="104" t="s">
        <v>115</v>
      </c>
      <c r="Z65" s="177"/>
      <c r="AA65" s="104" t="s">
        <v>116</v>
      </c>
      <c r="AB65" s="104" t="s">
        <v>117</v>
      </c>
      <c r="AC65" s="66" t="s">
        <v>119</v>
      </c>
      <c r="AD65" s="66" t="s">
        <v>120</v>
      </c>
      <c r="AE65" s="66" t="s">
        <v>76</v>
      </c>
      <c r="AF65" s="66" t="s">
        <v>77</v>
      </c>
      <c r="AG65" s="66" t="s">
        <v>151</v>
      </c>
      <c r="AH65" s="66" t="s">
        <v>121</v>
      </c>
      <c r="AI65" s="66" t="s">
        <v>122</v>
      </c>
      <c r="AJ65" s="66" t="s">
        <v>130</v>
      </c>
      <c r="AK65" s="66" t="s">
        <v>131</v>
      </c>
      <c r="AL65" s="66">
        <v>15</v>
      </c>
      <c r="AM65" s="177"/>
      <c r="AN65" s="66">
        <v>16</v>
      </c>
      <c r="AO65" s="104">
        <v>17</v>
      </c>
      <c r="AP65" s="104">
        <v>18</v>
      </c>
      <c r="AQ65" s="104" t="s">
        <v>152</v>
      </c>
      <c r="AR65" s="104" t="s">
        <v>153</v>
      </c>
      <c r="AS65" s="104" t="s">
        <v>154</v>
      </c>
      <c r="AT65" s="177"/>
      <c r="AU65" s="104" t="s">
        <v>155</v>
      </c>
      <c r="AV65" s="104" t="s">
        <v>156</v>
      </c>
      <c r="AW65" s="179"/>
      <c r="AX65" s="180"/>
      <c r="BA65"/>
      <c r="BB65"/>
      <c r="BD65"/>
      <c r="BE65"/>
      <c r="BF65"/>
      <c r="BG65"/>
      <c r="BH65"/>
      <c r="BI65"/>
      <c r="BK65"/>
      <c r="BL65"/>
      <c r="BM65"/>
      <c r="BN65"/>
    </row>
    <row r="66" spans="1:66" x14ac:dyDescent="0.2">
      <c r="A66" s="2"/>
      <c r="B66" s="14" t="s">
        <v>21</v>
      </c>
      <c r="C66" s="17">
        <f>COUNTIF(C18:C62,"1")</f>
        <v>0</v>
      </c>
      <c r="D66" s="17">
        <f>COUNTIF(D18:D62,"1")</f>
        <v>0</v>
      </c>
      <c r="E66" s="95">
        <f>COUNTIF(E$18:E$62,"נכון")</f>
        <v>0</v>
      </c>
      <c r="F66" s="95">
        <f>COUNTIF(F$18:F$62,"נכון")</f>
        <v>0</v>
      </c>
      <c r="G66" s="95">
        <f>COUNTIF(G$18:G$62,"נכון")</f>
        <v>0</v>
      </c>
      <c r="H66" s="17">
        <f>COUNTIF(H18:H62,"א")</f>
        <v>0</v>
      </c>
      <c r="I66" s="95">
        <f>COUNTIF(I$18:I$62,"נכון")</f>
        <v>0</v>
      </c>
      <c r="J66" s="95">
        <f>COUNTIF(J$18:J$62,"נכון")</f>
        <v>0</v>
      </c>
      <c r="K66" s="177"/>
      <c r="L66" s="95">
        <f>COUNTIF(L$18:L$62,"נכון")</f>
        <v>0</v>
      </c>
      <c r="M66" s="95">
        <f>COUNTIF(M$18:M$62,"נכון")</f>
        <v>0</v>
      </c>
      <c r="N66" s="95">
        <f>COUNTIF(N18:N62,"נכון")</f>
        <v>0</v>
      </c>
      <c r="O66" s="17">
        <f>COUNTIF(O18:O62,"א")</f>
        <v>0</v>
      </c>
      <c r="P66" s="95">
        <f>COUNTIF(P$18:P$62,"נכון")</f>
        <v>0</v>
      </c>
      <c r="Q66" s="17">
        <f>COUNTIF(Q18:Q62,"1")</f>
        <v>0</v>
      </c>
      <c r="R66" s="64">
        <f>COUNTIF(R18:R62,"צוינו 2 מרכיבים")</f>
        <v>0</v>
      </c>
      <c r="S66" s="64">
        <f>COUNTIF(S18:S62,"צוינו 2 מרכיבים")</f>
        <v>0</v>
      </c>
      <c r="T66" s="177"/>
      <c r="U66" s="17">
        <f>COUNTIF(U18:U62,"1")</f>
        <v>0</v>
      </c>
      <c r="V66" s="107">
        <f>COUNTIF(V$18:V$62,"נכון")</f>
        <v>0</v>
      </c>
      <c r="W66" s="95">
        <f>COUNTIF(W18:W62,"2 השלמות נכונות")</f>
        <v>0</v>
      </c>
      <c r="X66" s="95">
        <f>COUNTIF(X18:X62,"3 תשובות נכונות")</f>
        <v>0</v>
      </c>
      <c r="Y66" s="105">
        <f>COUNTIF(Y$18:Y$62,"נכון")</f>
        <v>0</v>
      </c>
      <c r="Z66" s="177"/>
      <c r="AA66" s="105">
        <f>COUNTIF(AA18:AA62,"נכון")</f>
        <v>0</v>
      </c>
      <c r="AB66" s="105">
        <f>COUNTIF(AB$18:AB$62,"1")</f>
        <v>0</v>
      </c>
      <c r="AC66" s="95">
        <f>COUNTIF(AC$18:AC$62,"נכון")</f>
        <v>0</v>
      </c>
      <c r="AD66" s="95">
        <f>COUNTIF(AD$18:AD$62,"א")</f>
        <v>0</v>
      </c>
      <c r="AE66" s="95">
        <f>COUNTIF(AE18:AE62,"צוינו 3 מרכיבים")</f>
        <v>0</v>
      </c>
      <c r="AF66" s="95">
        <f>COUNTIF(AF$18:AF$62,"נכון")</f>
        <v>0</v>
      </c>
      <c r="AG66" s="95">
        <f>COUNTIF(AG$18:AG$62,"נכון")</f>
        <v>0</v>
      </c>
      <c r="AH66" s="95">
        <f>COUNTIF(AH18:AH62,"3 תשובות נכונות")</f>
        <v>0</v>
      </c>
      <c r="AI66" s="95">
        <f>COUNTIF(AI$18:AI$62,"נכון")</f>
        <v>0</v>
      </c>
      <c r="AJ66" s="95">
        <f>COUNTIF(AJ$18:AJ$62,"נכון")</f>
        <v>0</v>
      </c>
      <c r="AK66" s="17">
        <f>COUNTIF(AK18:AKJ62,"א")</f>
        <v>0</v>
      </c>
      <c r="AL66" s="105">
        <f>COUNTIF(AL$18:AL$62,"נכון")</f>
        <v>0</v>
      </c>
      <c r="AM66" s="177"/>
      <c r="AN66" s="17">
        <f>COUNTIF(AN18:AN62,"א")</f>
        <v>0</v>
      </c>
      <c r="AO66" s="95">
        <f>COUNTIF(AO18:AO62,"4 תשובות נכונות")</f>
        <v>0</v>
      </c>
      <c r="AP66" s="95">
        <f>COUNTIF(AP18:AP62,"4 תשובות נכונות")</f>
        <v>0</v>
      </c>
      <c r="AQ66" s="95">
        <f>COUNTIF(AQ$18:AQ$62,"נכון")</f>
        <v>0</v>
      </c>
      <c r="AR66" s="95">
        <f>COUNTIF(AR18:AR62,"נכון")</f>
        <v>0</v>
      </c>
      <c r="AS66" s="95">
        <f>COUNTIF(AS18:AS62,"נכון")</f>
        <v>0</v>
      </c>
      <c r="AT66" s="177"/>
      <c r="AU66" s="95">
        <f>COUNTIF(AU18:AU62,"4 יצוגים נכונים")</f>
        <v>0</v>
      </c>
      <c r="AV66" s="95">
        <f>COUNTIF(AV18:AV62,"4 תשובות נכונות")</f>
        <v>0</v>
      </c>
      <c r="AW66" s="179"/>
      <c r="AX66" s="2"/>
      <c r="BA66" s="16"/>
      <c r="BB66" s="16"/>
      <c r="BD66" s="16"/>
      <c r="BE66" s="16"/>
      <c r="BH66" s="16"/>
      <c r="BI66" s="1"/>
      <c r="BK66" s="16"/>
      <c r="BL66" s="16"/>
      <c r="BM66" s="16"/>
      <c r="BN66" s="16"/>
    </row>
    <row r="67" spans="1:66" x14ac:dyDescent="0.2">
      <c r="A67" s="2"/>
      <c r="B67" s="14" t="s">
        <v>22</v>
      </c>
      <c r="C67" s="95">
        <f>COUNTIF(C18:C62,"2")</f>
        <v>0</v>
      </c>
      <c r="D67" s="17">
        <f>COUNTIF(D18:D62,"2")</f>
        <v>0</v>
      </c>
      <c r="E67" s="17">
        <f t="shared" ref="E67:G67" si="0">COUNTIF(E$18:E$62,"שגוי")</f>
        <v>0</v>
      </c>
      <c r="F67" s="17">
        <f t="shared" si="0"/>
        <v>0</v>
      </c>
      <c r="G67" s="17">
        <f t="shared" si="0"/>
        <v>0</v>
      </c>
      <c r="H67" s="17">
        <f>COUNTIF(H18:H62,"ב")</f>
        <v>0</v>
      </c>
      <c r="I67" s="17">
        <f>COUNTIF(I$18:I$62,"שגוי")</f>
        <v>0</v>
      </c>
      <c r="J67" s="17">
        <f>COUNTIF(J$18:J$62,"שגוי")</f>
        <v>0</v>
      </c>
      <c r="K67" s="177"/>
      <c r="L67" s="17">
        <f>COUNTIF(L$18:L$62,"חלקי")</f>
        <v>0</v>
      </c>
      <c r="M67" s="17">
        <f t="shared" ref="M67" si="1">COUNTIF(M$18:M$62,"שגוי")</f>
        <v>0</v>
      </c>
      <c r="N67" s="17">
        <f>COUNTIF(N18:N62,"חלקי")</f>
        <v>0</v>
      </c>
      <c r="O67" s="95">
        <f>COUNTIF(O18:O62,"ב")</f>
        <v>0</v>
      </c>
      <c r="P67" s="17">
        <f>COUNTIF(P$18:P$62,"רק ציון נתונים נכונים")</f>
        <v>0</v>
      </c>
      <c r="Q67" s="17">
        <f>COUNTIF(Q18:Q62,"2")</f>
        <v>0</v>
      </c>
      <c r="R67" s="17">
        <f>COUNTIF(R18:R62,"צוין מרכיב 1")</f>
        <v>0</v>
      </c>
      <c r="S67" s="17">
        <f>COUNTIF(S18:S62,"צוין מרכיב 1")</f>
        <v>0</v>
      </c>
      <c r="T67" s="177"/>
      <c r="U67" s="17">
        <f>COUNTIF(U18:U62,"2")</f>
        <v>0</v>
      </c>
      <c r="V67" s="17">
        <f>COUNTIF(V18:V62,"חלקי - 3 נקודות")</f>
        <v>0</v>
      </c>
      <c r="W67" s="17">
        <f>COUNTIF(W18:W62,"השלמה נכונה אחת")</f>
        <v>0</v>
      </c>
      <c r="X67" s="17">
        <f>COUNTIF(X18:X62,"2 תשובות נכונות")</f>
        <v>0</v>
      </c>
      <c r="Y67" s="106">
        <f>COUNTIF(Y$18:Y$62,"שגוי")</f>
        <v>0</v>
      </c>
      <c r="Z67" s="177"/>
      <c r="AA67" s="106">
        <f>COUNTIF(AA18:AA62,"חלקי")</f>
        <v>0</v>
      </c>
      <c r="AB67" s="106">
        <f>COUNTIF(AB$18:AB$62,"2")</f>
        <v>0</v>
      </c>
      <c r="AC67" s="17">
        <f t="shared" ref="AC67" si="2">COUNTIF(AC$18:AC$62,"שגוי")</f>
        <v>0</v>
      </c>
      <c r="AD67" s="17">
        <f>COUNTIF(AD$18:AD$62,"ב")</f>
        <v>0</v>
      </c>
      <c r="AE67" s="17">
        <f>COUNTIF(AE18:AE62,"צוינו 2 מרכיבים")</f>
        <v>0</v>
      </c>
      <c r="AF67" s="17">
        <f>COUNTIF(AF$18:AF$62,"חלקי")</f>
        <v>0</v>
      </c>
      <c r="AG67" s="17">
        <f>COUNTIF(AG$18:AG$62,"שגוי")</f>
        <v>0</v>
      </c>
      <c r="AH67" s="17">
        <f>COUNTIF(AH$18:AH$62,"2 תשובות נכונות")</f>
        <v>0</v>
      </c>
      <c r="AI67" s="17">
        <f>COUNTIF(AI$18:AI$62,"חלקי")</f>
        <v>0</v>
      </c>
      <c r="AJ67" s="17">
        <f>COUNTIF(AJ$18:AJ$62,"שגוי")</f>
        <v>0</v>
      </c>
      <c r="AK67" s="95">
        <f>COUNTIF(AK18:AK62,"ב")</f>
        <v>0</v>
      </c>
      <c r="AL67" s="106">
        <f>COUNTIF(AL$18:AL$62,"חלקי")</f>
        <v>0</v>
      </c>
      <c r="AM67" s="177"/>
      <c r="AN67" s="95">
        <f>COUNTIF(AN18:AN62,"ב")</f>
        <v>0</v>
      </c>
      <c r="AO67" s="17">
        <f>COUNTIF(AO18:AO62,"3 תשובות נכונות")</f>
        <v>0</v>
      </c>
      <c r="AP67" s="17">
        <f>COUNTIF(AP18:AP62,"3 תשובות נכונות")</f>
        <v>0</v>
      </c>
      <c r="AQ67" s="17">
        <f>COUNTIF(AQ$18:AQ$62,"חלקי - 2 נקודות")</f>
        <v>0</v>
      </c>
      <c r="AR67" s="17">
        <f>COUNTIF(AR18:AR62,"חלקי")</f>
        <v>0</v>
      </c>
      <c r="AS67" s="17">
        <f>COUNTIF(AS$18:AS$62,"שגוי")</f>
        <v>0</v>
      </c>
      <c r="AT67" s="177"/>
      <c r="AU67" s="17">
        <f>COUNTIF(AU18:AU62,"3 יצוגים נכונים")</f>
        <v>0</v>
      </c>
      <c r="AV67" s="17">
        <f>COUNTIF(AV19:AV63,"2 תשובות נכונות")</f>
        <v>0</v>
      </c>
      <c r="AW67" s="179"/>
      <c r="AX67" s="2"/>
      <c r="BE67" s="16"/>
      <c r="BF67" s="16"/>
      <c r="BG67" s="16"/>
    </row>
    <row r="68" spans="1:66" x14ac:dyDescent="0.2">
      <c r="A68" s="2"/>
      <c r="B68" s="14" t="s">
        <v>23</v>
      </c>
      <c r="C68" s="17">
        <f>COUNTIF(C18:C62,"3")</f>
        <v>0</v>
      </c>
      <c r="D68" s="17">
        <f>COUNTIF(D18:D62,"3")</f>
        <v>0</v>
      </c>
      <c r="E68" s="17">
        <f t="shared" ref="E68:G68" si="3">COUNTIF(E$18:E$62,"אין תשובה")</f>
        <v>0</v>
      </c>
      <c r="F68" s="17">
        <f t="shared" si="3"/>
        <v>0</v>
      </c>
      <c r="G68" s="17">
        <f t="shared" si="3"/>
        <v>0</v>
      </c>
      <c r="H68" s="95">
        <f>COUNTIF(H18:H62,"ג")</f>
        <v>0</v>
      </c>
      <c r="I68" s="17">
        <f>COUNTIF(I18:I62,"אין תשובה")</f>
        <v>0</v>
      </c>
      <c r="J68" s="17">
        <f>COUNTIF(J18:J62,"אין תשובה")</f>
        <v>0</v>
      </c>
      <c r="K68" s="177"/>
      <c r="L68" s="17">
        <f>COUNTIF(L$18:L$62,"שגוי")</f>
        <v>0</v>
      </c>
      <c r="M68" s="17">
        <f t="shared" ref="M68" si="4">COUNTIF(M$18:M$62,"אין תשובה")</f>
        <v>0</v>
      </c>
      <c r="N68" s="17">
        <f>COUNTIF(N18:N62,"שגוי")</f>
        <v>0</v>
      </c>
      <c r="O68" s="17">
        <f>COUNTIF(O18:O62,"ג")</f>
        <v>0</v>
      </c>
      <c r="P68" s="17">
        <f>COUNTIF(P$18:P$62,"רק הסבר ביולוגי נכון")</f>
        <v>0</v>
      </c>
      <c r="Q68" s="17">
        <f>COUNTIF(Q18:Q62,"3")</f>
        <v>0</v>
      </c>
      <c r="R68" s="17">
        <f>COUNTIF(R18:R62,"שגוי")</f>
        <v>0</v>
      </c>
      <c r="S68" s="17">
        <f>COUNTIF(S18:S62,"שגוי")</f>
        <v>0</v>
      </c>
      <c r="T68" s="177"/>
      <c r="U68" s="17">
        <f>COUNTIF(U18:U62,"3")</f>
        <v>0</v>
      </c>
      <c r="V68" s="17">
        <f>COUNTIF(V18:V62,"חלקי - 2 נקודות")</f>
        <v>0</v>
      </c>
      <c r="W68" s="17">
        <f>COUNTIF(W18:W62,"שגוי")</f>
        <v>0</v>
      </c>
      <c r="X68" s="17">
        <f>COUNTIF(X18:X62,"תשובה נכונה 1")</f>
        <v>0</v>
      </c>
      <c r="Y68" s="106">
        <f>COUNTIF(Y$18:Y$62,"אין תשובה")</f>
        <v>0</v>
      </c>
      <c r="Z68" s="177"/>
      <c r="AA68" s="106">
        <f>COUNTIF(AA18:AA62,"שגוי")</f>
        <v>0</v>
      </c>
      <c r="AB68" s="106">
        <f>COUNTIF(AB$18:AB$62,"3")</f>
        <v>0</v>
      </c>
      <c r="AC68" s="17">
        <f t="shared" ref="AC68" si="5">COUNTIF(AC$18:AC$62,"אין תשובה")</f>
        <v>0</v>
      </c>
      <c r="AD68" s="17">
        <f>COUNTIF(AD$18:AD$62,"ג")</f>
        <v>0</v>
      </c>
      <c r="AE68" s="17">
        <f>COUNTIF(AE18:AE62,"צוין מרכיב 1")</f>
        <v>0</v>
      </c>
      <c r="AF68" s="17">
        <f t="shared" ref="AF68" si="6">COUNTIF(AF$18:AF$62,"שגוי")</f>
        <v>0</v>
      </c>
      <c r="AG68" s="17">
        <f>COUNTIF(AG$18:AG$62,"אין תשובה")</f>
        <v>0</v>
      </c>
      <c r="AH68" s="17">
        <f>COUNTIF(AH$18:AH$62,"תשובה נכונה 1")</f>
        <v>0</v>
      </c>
      <c r="AI68" s="17">
        <f>COUNTIF(AI$18:AI$62,"שגוי")</f>
        <v>0</v>
      </c>
      <c r="AJ68" s="17">
        <f>COUNTIF(AJ$18:AJ$62,"אין תשובה")</f>
        <v>0</v>
      </c>
      <c r="AK68" s="17">
        <f>COUNTIF(AK18:AK62,"ג")</f>
        <v>0</v>
      </c>
      <c r="AL68" s="106">
        <f>COUNTIF(AL$18:AL$62,"שגוי")</f>
        <v>0</v>
      </c>
      <c r="AM68" s="177"/>
      <c r="AN68" s="17">
        <f>COUNTIF(AN$18:AN$62,"ג")</f>
        <v>0</v>
      </c>
      <c r="AO68" s="17">
        <f>COUNTIF(AO19:AO63,"2 תשובות נכונות")</f>
        <v>0</v>
      </c>
      <c r="AP68" s="17">
        <f>COUNTIF(AP19:AP63,"2 תשובות נכונות")</f>
        <v>0</v>
      </c>
      <c r="AQ68" s="17">
        <f>COUNTIF(AQ$18:AQ$62,"חלקי - נקודה 1")</f>
        <v>0</v>
      </c>
      <c r="AR68" s="17">
        <f>COUNTIF(AR$18:AR$62,"שגוי")</f>
        <v>0</v>
      </c>
      <c r="AS68" s="17">
        <f>COUNTIF(AS$18:AS$62,"אין תשובה")</f>
        <v>0</v>
      </c>
      <c r="AT68" s="177"/>
      <c r="AU68" s="17">
        <f>COUNTIF(AU$18:AU$62,"2 יצוגים נכונים")</f>
        <v>0</v>
      </c>
      <c r="AV68" s="17">
        <f>COUNTIF(AV20:AV64,"תשובה אחרת")</f>
        <v>0</v>
      </c>
      <c r="AW68" s="179"/>
      <c r="AX68" s="2"/>
    </row>
    <row r="69" spans="1:66" x14ac:dyDescent="0.2">
      <c r="A69" s="2"/>
      <c r="B69" s="14" t="s">
        <v>24</v>
      </c>
      <c r="C69" s="17">
        <f>COUNTIF(C18:C62,"4")</f>
        <v>0</v>
      </c>
      <c r="D69" s="95">
        <f>COUNTIF(D18:D62,"4")</f>
        <v>0</v>
      </c>
      <c r="E69" s="2"/>
      <c r="F69" s="2"/>
      <c r="G69" s="2"/>
      <c r="H69" s="17">
        <f>COUNTIF(H18:H62,"ד")</f>
        <v>0</v>
      </c>
      <c r="I69" s="2"/>
      <c r="J69" s="2"/>
      <c r="K69" s="177"/>
      <c r="L69" s="17">
        <f>COUNTIF(L$18:L$62,"אין תשובה")</f>
        <v>0</v>
      </c>
      <c r="M69" s="2"/>
      <c r="N69" s="17">
        <f>COUNTIF(N18:N62,"אין תשובה")</f>
        <v>0</v>
      </c>
      <c r="O69" s="17">
        <f>COUNTIF(O18:O62,"ד")</f>
        <v>0</v>
      </c>
      <c r="P69" s="17">
        <f>COUNTIF(P$18:P$62,"תשובה שגויה")</f>
        <v>0</v>
      </c>
      <c r="Q69" s="95">
        <f>COUNTIF(Q18:Q62,"4")</f>
        <v>0</v>
      </c>
      <c r="R69" s="17">
        <f>COUNTIF(R18:R62,"אין תשובה")</f>
        <v>0</v>
      </c>
      <c r="S69" s="17">
        <f>COUNTIF(S18:S62,"אין תשובה")</f>
        <v>0</v>
      </c>
      <c r="T69" s="177"/>
      <c r="U69" s="95">
        <f>COUNTIF(U18:U62,"4")</f>
        <v>0</v>
      </c>
      <c r="V69" s="17">
        <f>COUNTIF(V18:V62,"חלקי - נקודה 1")</f>
        <v>0</v>
      </c>
      <c r="W69" s="17">
        <f>COUNTIF(W18:W62,"אין תשובה")</f>
        <v>0</v>
      </c>
      <c r="X69" s="17">
        <f>COUNTIF(X18:X62,"תשובה שגויה")</f>
        <v>0</v>
      </c>
      <c r="Y69" s="2"/>
      <c r="Z69" s="177"/>
      <c r="AA69" s="106">
        <f>COUNTIF(AA18:AA62,"אין תשובה")</f>
        <v>0</v>
      </c>
      <c r="AB69" s="106">
        <f>COUNTIF(AB$18:AB$62,"4")</f>
        <v>0</v>
      </c>
      <c r="AC69" s="2"/>
      <c r="AD69" s="17">
        <f>COUNTIF(AD$18:AD$62,"ד")</f>
        <v>0</v>
      </c>
      <c r="AE69" s="17">
        <f>COUNTIF(AE18:AE62,"שגוי")</f>
        <v>0</v>
      </c>
      <c r="AF69" s="17">
        <f t="shared" ref="AF69" si="7">COUNTIF(AF$18:AF$62,"אין תשובה")</f>
        <v>0</v>
      </c>
      <c r="AG69" s="2"/>
      <c r="AH69" s="17">
        <f>COUNTIF(AH$18:AH$62,"תשובה שגויה")</f>
        <v>0</v>
      </c>
      <c r="AI69" s="17">
        <f>COUNTIF(AI$18:AI$62,"אין תשובה")</f>
        <v>0</v>
      </c>
      <c r="AJ69" s="2"/>
      <c r="AK69" s="17">
        <f>COUNTIF(AK18:AK62,"ד")</f>
        <v>0</v>
      </c>
      <c r="AL69" s="106">
        <f>COUNTIF(AL$18:AL$62,"אין תשובה")</f>
        <v>0</v>
      </c>
      <c r="AM69" s="177"/>
      <c r="AN69" s="17">
        <f>COUNTIF(AN$18:AN$62,"ד")</f>
        <v>0</v>
      </c>
      <c r="AO69" s="17">
        <f>COUNTIF(AO20:AO64,"תשובה נכונה אחת")</f>
        <v>0</v>
      </c>
      <c r="AP69" s="17">
        <f>COUNTIF(AP20:AP64,"תשובה נכונה אחת")</f>
        <v>0</v>
      </c>
      <c r="AQ69" s="17">
        <f>COUNTIF(AQ$18:AQ$62,"שגוי")</f>
        <v>0</v>
      </c>
      <c r="AR69" s="17">
        <f>COUNTIF(AR$18:AR$62,"אין תשובה")</f>
        <v>0</v>
      </c>
      <c r="AS69" s="2"/>
      <c r="AT69" s="177"/>
      <c r="AU69" s="17">
        <f>COUNTIF(AU$18:AU$62,"יצוג נכון 1")</f>
        <v>0</v>
      </c>
      <c r="AV69" s="17">
        <f>COUNTIF(AN$18:AN$62,"אין תשובה")</f>
        <v>0</v>
      </c>
      <c r="AW69" s="179"/>
      <c r="AX69" s="2"/>
      <c r="BE69" s="1"/>
      <c r="BI69" s="16"/>
    </row>
    <row r="70" spans="1:66" x14ac:dyDescent="0.2">
      <c r="A70" s="2"/>
      <c r="B70" s="14" t="s">
        <v>26</v>
      </c>
      <c r="C70" s="17">
        <f>COUNTIF(C18:C62,"אין תשובה")</f>
        <v>0</v>
      </c>
      <c r="D70" s="17">
        <f>COUNTIF(D18:D62,"אין תשובה")</f>
        <v>0</v>
      </c>
      <c r="E70" s="2"/>
      <c r="F70" s="2"/>
      <c r="G70" s="2"/>
      <c r="H70" s="17">
        <f>COUNTIF(H18:H62,"אין תשובה")</f>
        <v>0</v>
      </c>
      <c r="I70" s="2"/>
      <c r="J70" s="2"/>
      <c r="K70" s="177"/>
      <c r="L70" s="2"/>
      <c r="M70" s="2"/>
      <c r="N70" s="2"/>
      <c r="O70" s="17">
        <f>COUNTIF(O18:O62,"אין תשובה")</f>
        <v>0</v>
      </c>
      <c r="P70" s="17">
        <f>COUNTIF(P$18:P$62,"אין תשובה")</f>
        <v>0</v>
      </c>
      <c r="Q70" s="17">
        <f>COUNTIF(Q18:Q62,"אין תשובה")</f>
        <v>0</v>
      </c>
      <c r="R70" s="2"/>
      <c r="S70" s="2"/>
      <c r="T70" s="177"/>
      <c r="U70" s="17">
        <f>COUNTIF(U18:U62,"אין תשובה")</f>
        <v>0</v>
      </c>
      <c r="V70" s="17">
        <f>COUNTIF(V18:V62,"שגוי")</f>
        <v>0</v>
      </c>
      <c r="W70" s="2"/>
      <c r="X70" s="17">
        <f>COUNTIF(X18:X62,"אין תשובה")</f>
        <v>0</v>
      </c>
      <c r="Y70" s="2"/>
      <c r="Z70" s="177"/>
      <c r="AA70" s="2"/>
      <c r="AB70" s="106">
        <f t="shared" ref="AB70" si="8">COUNTIF(AB$18:AB$62,"אין תשובה")</f>
        <v>0</v>
      </c>
      <c r="AC70" s="2"/>
      <c r="AD70" s="17">
        <f>COUNTIF(AD$18:AD$62,"אין תשובה")</f>
        <v>0</v>
      </c>
      <c r="AE70" s="17">
        <f>COUNTIF(AE19:AE63,"אין תשובה")</f>
        <v>0</v>
      </c>
      <c r="AF70" s="2"/>
      <c r="AG70" s="2"/>
      <c r="AH70" s="17">
        <f>COUNTIF(AH$18:AH$62,"אין תשובה")</f>
        <v>0</v>
      </c>
      <c r="AI70" s="2"/>
      <c r="AJ70" s="2"/>
      <c r="AK70" s="17">
        <f>COUNTIF(AK18:AK62,"אין תשובה")</f>
        <v>0</v>
      </c>
      <c r="AL70" s="2"/>
      <c r="AM70" s="177"/>
      <c r="AN70" s="17">
        <f>COUNTIF(AN$18:AN$62,"אין תשובה")</f>
        <v>0</v>
      </c>
      <c r="AO70" s="17">
        <f>COUNTIF(AO21:AO65,"תשובה שגויה")</f>
        <v>0</v>
      </c>
      <c r="AP70" s="17">
        <f>COUNTIF(AP21:AP65,"תשובה שגויה")</f>
        <v>0</v>
      </c>
      <c r="AQ70" s="17">
        <f>COUNTIF(AQ$18:AQ$62,"אין תשובה")</f>
        <v>0</v>
      </c>
      <c r="AR70" s="2"/>
      <c r="AS70" s="2"/>
      <c r="AT70" s="177"/>
      <c r="AU70" s="17">
        <f>COUNTIF(AU$18:AU$62,"תשובה שגויה")</f>
        <v>0</v>
      </c>
      <c r="AV70" s="2"/>
      <c r="AW70" s="179"/>
      <c r="AX70" s="2"/>
    </row>
    <row r="71" spans="1:66" x14ac:dyDescent="0.2">
      <c r="A71" s="2"/>
      <c r="B71" s="14" t="s">
        <v>27</v>
      </c>
      <c r="C71" s="2"/>
      <c r="D71" s="2"/>
      <c r="E71" s="2"/>
      <c r="F71" s="2"/>
      <c r="G71" s="2"/>
      <c r="H71" s="2"/>
      <c r="I71" s="2"/>
      <c r="J71" s="2"/>
      <c r="K71" s="177"/>
      <c r="L71" s="2"/>
      <c r="M71" s="2"/>
      <c r="N71" s="2"/>
      <c r="O71" s="2"/>
      <c r="P71" s="2"/>
      <c r="Q71" s="2"/>
      <c r="R71" s="2"/>
      <c r="S71" s="2"/>
      <c r="T71" s="177"/>
      <c r="U71" s="2"/>
      <c r="V71" s="17">
        <f>COUNTIF(V18:V62,"אין תשובה")</f>
        <v>0</v>
      </c>
      <c r="W71" s="2"/>
      <c r="X71" s="2"/>
      <c r="Y71" s="2"/>
      <c r="Z71" s="177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177"/>
      <c r="AN71" s="2"/>
      <c r="AO71" s="17">
        <f>COUNTIF(AO22:AO66,"אין תשובה")</f>
        <v>0</v>
      </c>
      <c r="AP71" s="17">
        <f>COUNTIF(AP22:AP66,"אין תשובה")</f>
        <v>0</v>
      </c>
      <c r="AQ71" s="2"/>
      <c r="AR71" s="2"/>
      <c r="AS71" s="2"/>
      <c r="AT71" s="177"/>
      <c r="AU71" s="17">
        <f>COUNTIF(AU$18:AU$62,"אין תשובה")</f>
        <v>0</v>
      </c>
      <c r="AV71" s="2"/>
      <c r="AW71" s="179"/>
      <c r="AX71" s="2"/>
    </row>
    <row r="72" spans="1:66" x14ac:dyDescent="0.2">
      <c r="A72" s="2"/>
      <c r="B72" s="14" t="s">
        <v>28</v>
      </c>
      <c r="C72" s="2"/>
      <c r="D72" s="2"/>
      <c r="E72" s="2"/>
      <c r="F72" s="2"/>
      <c r="G72" s="2"/>
      <c r="H72" s="2"/>
      <c r="I72" s="2"/>
      <c r="J72" s="2"/>
      <c r="K72" s="177"/>
      <c r="L72" s="2"/>
      <c r="M72" s="2"/>
      <c r="N72" s="2"/>
      <c r="O72" s="2"/>
      <c r="P72" s="2"/>
      <c r="Q72" s="2"/>
      <c r="R72" s="2"/>
      <c r="S72" s="2"/>
      <c r="T72" s="177"/>
      <c r="U72" s="2"/>
      <c r="V72" s="2"/>
      <c r="W72" s="2"/>
      <c r="X72" s="2"/>
      <c r="Y72" s="2"/>
      <c r="Z72" s="177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177"/>
      <c r="AN72" s="2"/>
      <c r="AO72" s="2"/>
      <c r="AP72" s="2"/>
      <c r="AQ72" s="2"/>
      <c r="AR72" s="2"/>
      <c r="AS72" s="2"/>
      <c r="AT72" s="177"/>
      <c r="AU72" s="2"/>
      <c r="AV72" s="2"/>
      <c r="AW72" s="179"/>
      <c r="AX72" s="2"/>
    </row>
    <row r="73" spans="1:66" x14ac:dyDescent="0.2">
      <c r="A73" s="2"/>
      <c r="B73" s="14" t="s">
        <v>29</v>
      </c>
      <c r="C73" s="2"/>
      <c r="D73" s="2"/>
      <c r="E73" s="2"/>
      <c r="F73" s="2"/>
      <c r="G73" s="2"/>
      <c r="H73" s="2"/>
      <c r="I73" s="2"/>
      <c r="J73" s="2"/>
      <c r="K73" s="177"/>
      <c r="L73" s="2"/>
      <c r="M73" s="2"/>
      <c r="N73" s="2"/>
      <c r="O73" s="2"/>
      <c r="P73" s="2"/>
      <c r="Q73" s="2"/>
      <c r="R73" s="2"/>
      <c r="S73" s="2"/>
      <c r="T73" s="177"/>
      <c r="U73" s="2"/>
      <c r="V73" s="2"/>
      <c r="W73" s="2"/>
      <c r="X73" s="2"/>
      <c r="Y73" s="2"/>
      <c r="Z73" s="177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177"/>
      <c r="AN73" s="2"/>
      <c r="AO73" s="2"/>
      <c r="AP73" s="2"/>
      <c r="AQ73" s="2"/>
      <c r="AR73" s="2"/>
      <c r="AS73" s="2"/>
      <c r="AT73" s="177"/>
      <c r="AU73" s="2"/>
      <c r="AV73" s="2"/>
      <c r="AW73" s="179"/>
      <c r="AX73" s="25"/>
      <c r="AY73" s="23"/>
    </row>
    <row r="74" spans="1:66" x14ac:dyDescent="0.2">
      <c r="A74" s="2"/>
      <c r="B74" s="55" t="s">
        <v>20</v>
      </c>
      <c r="C74" s="56">
        <f>SUM(C66:C73)</f>
        <v>0</v>
      </c>
      <c r="D74" s="56">
        <f t="shared" ref="D74:J74" si="9">SUM(D66:D73)</f>
        <v>0</v>
      </c>
      <c r="E74" s="56">
        <f t="shared" si="9"/>
        <v>0</v>
      </c>
      <c r="F74" s="56">
        <f t="shared" si="9"/>
        <v>0</v>
      </c>
      <c r="G74" s="56">
        <f t="shared" si="9"/>
        <v>0</v>
      </c>
      <c r="H74" s="56">
        <f t="shared" si="9"/>
        <v>0</v>
      </c>
      <c r="I74" s="56">
        <f t="shared" si="9"/>
        <v>0</v>
      </c>
      <c r="J74" s="56">
        <f t="shared" si="9"/>
        <v>0</v>
      </c>
      <c r="K74" s="177"/>
      <c r="L74" s="56">
        <f t="shared" ref="L74:Q74" si="10">SUM(L66:L73)</f>
        <v>0</v>
      </c>
      <c r="M74" s="56">
        <f t="shared" si="10"/>
        <v>0</v>
      </c>
      <c r="N74" s="56">
        <f t="shared" si="10"/>
        <v>0</v>
      </c>
      <c r="O74" s="56">
        <f t="shared" si="10"/>
        <v>0</v>
      </c>
      <c r="P74" s="56">
        <f t="shared" si="10"/>
        <v>0</v>
      </c>
      <c r="Q74" s="56">
        <f t="shared" si="10"/>
        <v>0</v>
      </c>
      <c r="R74" s="56">
        <f t="shared" ref="R74:AB74" si="11">SUM(R66:R73)</f>
        <v>0</v>
      </c>
      <c r="S74" s="56">
        <f t="shared" si="11"/>
        <v>0</v>
      </c>
      <c r="T74" s="177"/>
      <c r="U74" s="56">
        <f t="shared" si="11"/>
        <v>0</v>
      </c>
      <c r="V74" s="56">
        <f t="shared" si="11"/>
        <v>0</v>
      </c>
      <c r="W74" s="56">
        <f t="shared" si="11"/>
        <v>0</v>
      </c>
      <c r="X74" s="56">
        <f t="shared" si="11"/>
        <v>0</v>
      </c>
      <c r="Y74" s="56">
        <f>SUM(Y66:Y73)</f>
        <v>0</v>
      </c>
      <c r="Z74" s="177"/>
      <c r="AA74" s="56">
        <f t="shared" si="11"/>
        <v>0</v>
      </c>
      <c r="AB74" s="56">
        <f t="shared" si="11"/>
        <v>0</v>
      </c>
      <c r="AC74" s="56">
        <f>SUM(AE66:AE73)</f>
        <v>0</v>
      </c>
      <c r="AD74" s="56">
        <f>SUM(AF66:AF73)</f>
        <v>0</v>
      </c>
      <c r="AE74" s="56">
        <f>SUM(AE66:AE73)</f>
        <v>0</v>
      </c>
      <c r="AF74" s="56">
        <f t="shared" ref="AF74:AV74" si="12">SUM(AF66:AF73)</f>
        <v>0</v>
      </c>
      <c r="AG74" s="56">
        <f t="shared" si="12"/>
        <v>0</v>
      </c>
      <c r="AH74" s="56">
        <f t="shared" si="12"/>
        <v>0</v>
      </c>
      <c r="AI74" s="56">
        <f t="shared" si="12"/>
        <v>0</v>
      </c>
      <c r="AJ74" s="56">
        <f t="shared" si="12"/>
        <v>0</v>
      </c>
      <c r="AK74" s="56">
        <f t="shared" si="12"/>
        <v>0</v>
      </c>
      <c r="AL74" s="56">
        <f t="shared" si="12"/>
        <v>0</v>
      </c>
      <c r="AM74" s="177"/>
      <c r="AN74" s="56">
        <f t="shared" ref="AN74:AQ74" si="13">SUM(AN66:AN73)</f>
        <v>0</v>
      </c>
      <c r="AO74" s="56">
        <f t="shared" si="13"/>
        <v>0</v>
      </c>
      <c r="AP74" s="56">
        <f t="shared" si="13"/>
        <v>0</v>
      </c>
      <c r="AQ74" s="56">
        <f t="shared" si="13"/>
        <v>0</v>
      </c>
      <c r="AR74" s="56">
        <f t="shared" ref="AR74:AU74" si="14">SUM(AR66:AR73)</f>
        <v>0</v>
      </c>
      <c r="AS74" s="56">
        <f t="shared" si="14"/>
        <v>0</v>
      </c>
      <c r="AT74" s="177"/>
      <c r="AU74" s="56">
        <f t="shared" si="14"/>
        <v>0</v>
      </c>
      <c r="AV74" s="56">
        <f t="shared" si="12"/>
        <v>0</v>
      </c>
      <c r="AW74" s="181"/>
      <c r="AX74" s="25"/>
      <c r="AY74" s="23"/>
      <c r="BK74" s="1"/>
    </row>
    <row r="75" spans="1:66" s="28" customFormat="1" x14ac:dyDescent="0.2">
      <c r="A75" s="206"/>
      <c r="B75" s="22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182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182"/>
      <c r="AQ75" s="25"/>
      <c r="AR75" s="25"/>
      <c r="AS75" s="25"/>
      <c r="AT75" s="25"/>
      <c r="AU75" s="25"/>
      <c r="AV75" s="25"/>
      <c r="AW75" s="25"/>
      <c r="AX75" s="25"/>
      <c r="AY75"/>
      <c r="AZ75"/>
      <c r="BA75"/>
      <c r="BB75"/>
      <c r="BC75"/>
      <c r="BD75"/>
      <c r="BF75"/>
      <c r="BG75"/>
      <c r="BH75"/>
      <c r="BK75" s="62"/>
      <c r="BL75"/>
      <c r="BM75"/>
      <c r="BN75"/>
    </row>
    <row r="76" spans="1:66" s="28" customFormat="1" x14ac:dyDescent="0.2">
      <c r="A76" s="206"/>
      <c r="B76" s="22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182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2"/>
      <c r="AP76" s="182"/>
      <c r="AQ76" s="25"/>
      <c r="AR76" s="25"/>
      <c r="AS76" s="25"/>
      <c r="AT76" s="25"/>
      <c r="AU76" s="25"/>
      <c r="AV76" s="25"/>
      <c r="AW76" s="25"/>
      <c r="AX76" s="25"/>
      <c r="AZ76"/>
      <c r="BB76"/>
    </row>
    <row r="77" spans="1:66" s="28" customFormat="1" x14ac:dyDescent="0.2">
      <c r="A77" s="206"/>
      <c r="B77" s="22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182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2"/>
      <c r="AP77" s="182"/>
      <c r="AQ77" s="25"/>
      <c r="AR77" s="25"/>
      <c r="AS77" s="25"/>
      <c r="AT77" s="25"/>
      <c r="AU77" s="25"/>
      <c r="AV77" s="25"/>
      <c r="AW77" s="25"/>
      <c r="AX77" s="25"/>
      <c r="AZ77"/>
      <c r="BB77"/>
    </row>
    <row r="78" spans="1:66" s="28" customFormat="1" x14ac:dyDescent="0.2">
      <c r="A78" s="206"/>
      <c r="B78" s="22"/>
      <c r="C78" s="22"/>
      <c r="D78" s="22"/>
      <c r="E78" s="22"/>
      <c r="F78" s="24"/>
      <c r="G78" s="25"/>
      <c r="H78" s="25"/>
      <c r="I78" s="25"/>
      <c r="J78" s="25"/>
      <c r="K78" s="25"/>
      <c r="L78" s="25"/>
      <c r="M78" s="25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182"/>
      <c r="AE78" s="25"/>
      <c r="AF78" s="22"/>
      <c r="AG78" s="22"/>
      <c r="AH78" s="22"/>
      <c r="AI78" s="22"/>
      <c r="AJ78" s="25"/>
      <c r="AK78" s="22"/>
      <c r="AL78" s="22"/>
      <c r="AM78" s="22"/>
      <c r="AN78" s="22"/>
      <c r="AO78" s="22"/>
      <c r="AP78" s="182"/>
      <c r="AQ78" s="25"/>
      <c r="AR78" s="25"/>
      <c r="AS78" s="25"/>
      <c r="AT78" s="25"/>
      <c r="AU78" s="25"/>
      <c r="AV78" s="25"/>
      <c r="AW78" s="25"/>
      <c r="AX78" s="25"/>
      <c r="BB78"/>
    </row>
    <row r="79" spans="1:66" s="28" customFormat="1" x14ac:dyDescent="0.2">
      <c r="A79" s="25"/>
      <c r="B79" s="22"/>
      <c r="C79" s="22"/>
      <c r="D79" s="22"/>
      <c r="E79" s="22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182"/>
      <c r="AE79" s="22"/>
      <c r="AF79" s="22"/>
      <c r="AG79" s="22"/>
      <c r="AH79" s="22"/>
      <c r="AI79" s="22"/>
      <c r="AJ79" s="22"/>
      <c r="AK79" s="25"/>
      <c r="AL79" s="25"/>
      <c r="AM79" s="22"/>
      <c r="AN79" s="22"/>
      <c r="AO79" s="22"/>
      <c r="AP79" s="182"/>
      <c r="AQ79" s="25"/>
      <c r="AR79" s="25"/>
      <c r="AS79" s="25"/>
      <c r="AT79" s="25"/>
      <c r="AU79" s="25"/>
      <c r="AV79" s="25"/>
      <c r="AW79" s="25"/>
      <c r="AX79" s="25"/>
      <c r="BB79"/>
    </row>
    <row r="80" spans="1:66" s="28" customFormat="1" x14ac:dyDescent="0.2">
      <c r="A80" s="25"/>
      <c r="B80" s="22"/>
      <c r="C80" s="22"/>
      <c r="D80" s="22"/>
      <c r="E80" s="22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182"/>
      <c r="AE80" s="22"/>
      <c r="AF80" s="22"/>
      <c r="AG80" s="22"/>
      <c r="AH80" s="22"/>
      <c r="AI80" s="22"/>
      <c r="AJ80" s="22"/>
      <c r="AK80" s="25"/>
      <c r="AL80" s="25"/>
      <c r="AM80" s="22"/>
      <c r="AN80" s="22"/>
      <c r="AO80" s="22"/>
      <c r="AP80" s="182"/>
      <c r="AQ80" s="25"/>
      <c r="AR80" s="25"/>
      <c r="AS80" s="25"/>
      <c r="AT80" s="25"/>
      <c r="AU80" s="25"/>
      <c r="AV80" s="25"/>
      <c r="AW80" s="25"/>
      <c r="AX80" s="25"/>
      <c r="BB80"/>
    </row>
    <row r="81" spans="1:65" s="28" customFormat="1" x14ac:dyDescent="0.2">
      <c r="A81" s="25"/>
      <c r="B81" s="22"/>
      <c r="C81" s="22"/>
      <c r="D81" s="22"/>
      <c r="E81" s="22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182"/>
      <c r="AE81" s="22"/>
      <c r="AF81" s="22"/>
      <c r="AG81" s="22"/>
      <c r="AH81" s="22"/>
      <c r="AI81" s="22"/>
      <c r="AJ81" s="22"/>
      <c r="AK81" s="25"/>
      <c r="AL81" s="25"/>
      <c r="AM81" s="22"/>
      <c r="AN81" s="22"/>
      <c r="AO81" s="25"/>
      <c r="AP81" s="182"/>
      <c r="AQ81" s="25"/>
      <c r="AR81" s="25"/>
      <c r="AS81" s="25"/>
      <c r="AT81" s="25"/>
      <c r="AU81" s="25"/>
      <c r="AV81" s="25"/>
      <c r="AW81" s="25"/>
      <c r="AX81" s="25"/>
      <c r="BB81"/>
    </row>
    <row r="82" spans="1:65" s="28" customFormat="1" x14ac:dyDescent="0.2">
      <c r="A82" s="25"/>
      <c r="B82" s="22"/>
      <c r="C82" s="22"/>
      <c r="D82" s="22"/>
      <c r="E82" s="22"/>
      <c r="F82" s="22"/>
      <c r="G82" s="22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182"/>
      <c r="AG82" s="22"/>
      <c r="AH82" s="22"/>
      <c r="AI82" s="22"/>
      <c r="AJ82" s="22"/>
      <c r="AK82" s="22"/>
      <c r="AL82" s="22"/>
      <c r="AM82" s="25"/>
      <c r="AN82" s="25"/>
      <c r="AO82" s="22"/>
      <c r="AP82" s="22"/>
      <c r="AQ82" s="25"/>
      <c r="AR82" s="182"/>
      <c r="AS82" s="25"/>
      <c r="AT82" s="25"/>
      <c r="AU82" s="25"/>
      <c r="AV82" s="25"/>
      <c r="AW82" s="25"/>
      <c r="AX82" s="25"/>
      <c r="BB82" s="1"/>
    </row>
    <row r="83" spans="1:65" s="28" customFormat="1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182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182"/>
      <c r="AS83" s="25"/>
      <c r="AT83" s="25"/>
      <c r="AU83" s="25"/>
      <c r="AV83" s="25"/>
      <c r="AW83" s="25"/>
      <c r="AX83" s="25"/>
      <c r="BD83"/>
    </row>
    <row r="84" spans="1:65" s="28" customFormat="1" ht="12.75" customHeight="1" x14ac:dyDescent="0.2">
      <c r="A84" s="25"/>
      <c r="B84" s="203"/>
      <c r="C84" s="203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  <c r="Z84" s="203"/>
      <c r="AA84" s="203"/>
      <c r="AB84" s="203"/>
      <c r="AC84" s="203"/>
      <c r="AD84" s="203"/>
      <c r="AE84" s="203"/>
      <c r="AF84" s="182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182"/>
      <c r="AS84" s="25"/>
      <c r="AT84" s="25"/>
      <c r="AU84" s="25"/>
      <c r="AV84" s="25"/>
      <c r="AW84" s="25"/>
      <c r="AX84" s="25"/>
      <c r="BD84"/>
    </row>
    <row r="85" spans="1:65" s="28" customFormat="1" x14ac:dyDescent="0.2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182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182"/>
      <c r="AS85" s="25"/>
      <c r="AT85" s="25"/>
      <c r="AU85" s="25"/>
      <c r="AV85" s="25"/>
      <c r="AW85" s="25"/>
      <c r="AX85" s="25"/>
      <c r="BD85" s="16"/>
    </row>
    <row r="86" spans="1:65" s="28" customFormat="1" x14ac:dyDescent="0.2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182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182"/>
      <c r="AS86" s="25"/>
      <c r="AT86" s="25"/>
      <c r="AU86" s="25"/>
      <c r="AV86" s="25"/>
      <c r="AW86" s="25"/>
      <c r="AX86" s="25"/>
      <c r="BD86"/>
    </row>
    <row r="87" spans="1:65" s="28" customFormat="1" x14ac:dyDescent="0.2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182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BD87"/>
    </row>
    <row r="88" spans="1:65" s="28" customFormat="1" x14ac:dyDescent="0.2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182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"/>
      <c r="AR88" s="2"/>
      <c r="AS88" s="25"/>
      <c r="AT88" s="25"/>
      <c r="AU88" s="25"/>
      <c r="AV88" s="25"/>
      <c r="AW88" s="25"/>
      <c r="AX88" s="2"/>
      <c r="BB88"/>
    </row>
    <row r="89" spans="1:65" ht="25.5" x14ac:dyDescent="0.2">
      <c r="B89" s="183" t="s">
        <v>36</v>
      </c>
      <c r="C89" s="184">
        <f>COUNTA(C$18:C$62)</f>
        <v>0</v>
      </c>
      <c r="D89" s="184">
        <f>COUNTA(D$18:D$62)</f>
        <v>0</v>
      </c>
      <c r="E89" s="184">
        <f>COUNTA(E$18:E$62)</f>
        <v>0</v>
      </c>
      <c r="F89" s="184">
        <f t="shared" ref="F89:I89" si="15">COUNTA(F$18:F$62)</f>
        <v>0</v>
      </c>
      <c r="G89" s="184">
        <f t="shared" si="15"/>
        <v>0</v>
      </c>
      <c r="H89" s="184">
        <f t="shared" si="15"/>
        <v>0</v>
      </c>
      <c r="I89" s="184">
        <f t="shared" si="15"/>
        <v>0</v>
      </c>
      <c r="J89" s="184">
        <f>COUNTA(J$18:J$62)</f>
        <v>0</v>
      </c>
      <c r="K89" s="177"/>
      <c r="L89" s="184">
        <f>COUNTA(L$18:L$62)</f>
        <v>0</v>
      </c>
      <c r="M89" s="184">
        <f t="shared" ref="M89:S89" si="16">COUNTA(M$18:M$62)</f>
        <v>0</v>
      </c>
      <c r="N89" s="184">
        <f t="shared" si="16"/>
        <v>0</v>
      </c>
      <c r="O89" s="184">
        <f t="shared" si="16"/>
        <v>0</v>
      </c>
      <c r="P89" s="184">
        <f t="shared" si="16"/>
        <v>0</v>
      </c>
      <c r="Q89" s="184">
        <f t="shared" si="16"/>
        <v>0</v>
      </c>
      <c r="R89" s="184">
        <f t="shared" si="16"/>
        <v>0</v>
      </c>
      <c r="S89" s="184">
        <f t="shared" si="16"/>
        <v>0</v>
      </c>
      <c r="T89" s="181"/>
      <c r="U89" s="184">
        <f>COUNTA(U$18:U$62)</f>
        <v>0</v>
      </c>
      <c r="V89" s="184">
        <f t="shared" ref="V89:AV89" si="17">COUNTA(V$18:V$62)</f>
        <v>0</v>
      </c>
      <c r="W89" s="184">
        <f t="shared" si="17"/>
        <v>0</v>
      </c>
      <c r="X89" s="184">
        <f t="shared" si="17"/>
        <v>0</v>
      </c>
      <c r="Y89" s="184">
        <f t="shared" si="17"/>
        <v>0</v>
      </c>
      <c r="Z89" s="177"/>
      <c r="AA89" s="184">
        <f t="shared" si="17"/>
        <v>0</v>
      </c>
      <c r="AB89" s="184">
        <f t="shared" si="17"/>
        <v>0</v>
      </c>
      <c r="AC89" s="184">
        <f t="shared" si="17"/>
        <v>0</v>
      </c>
      <c r="AD89" s="184">
        <f t="shared" si="17"/>
        <v>0</v>
      </c>
      <c r="AE89" s="184">
        <f t="shared" si="17"/>
        <v>0</v>
      </c>
      <c r="AF89" s="184">
        <f t="shared" si="17"/>
        <v>0</v>
      </c>
      <c r="AG89" s="184">
        <f t="shared" si="17"/>
        <v>0</v>
      </c>
      <c r="AH89" s="184">
        <f t="shared" si="17"/>
        <v>0</v>
      </c>
      <c r="AI89" s="184">
        <f t="shared" si="17"/>
        <v>0</v>
      </c>
      <c r="AJ89" s="184">
        <f t="shared" si="17"/>
        <v>0</v>
      </c>
      <c r="AK89" s="184">
        <f t="shared" si="17"/>
        <v>0</v>
      </c>
      <c r="AL89" s="184">
        <f t="shared" si="17"/>
        <v>0</v>
      </c>
      <c r="AM89" s="177"/>
      <c r="AN89" s="184">
        <f t="shared" si="17"/>
        <v>0</v>
      </c>
      <c r="AO89" s="184">
        <f t="shared" si="17"/>
        <v>0</v>
      </c>
      <c r="AP89" s="184">
        <f t="shared" si="17"/>
        <v>0</v>
      </c>
      <c r="AQ89" s="184">
        <f t="shared" si="17"/>
        <v>0</v>
      </c>
      <c r="AR89" s="184">
        <f t="shared" si="17"/>
        <v>0</v>
      </c>
      <c r="AS89" s="184">
        <f t="shared" si="17"/>
        <v>0</v>
      </c>
      <c r="AT89" s="179"/>
      <c r="AU89" s="184">
        <f t="shared" si="17"/>
        <v>0</v>
      </c>
      <c r="AV89" s="184">
        <f t="shared" si="17"/>
        <v>0</v>
      </c>
      <c r="AW89" s="179"/>
      <c r="AX89" s="25"/>
      <c r="AY89" s="28"/>
      <c r="AZ89" s="28"/>
      <c r="BA89" s="28"/>
      <c r="BB89" s="28"/>
      <c r="BC89" s="28"/>
      <c r="BD89" s="28"/>
      <c r="BE89" s="28"/>
      <c r="BF89" s="28"/>
      <c r="BG89" s="28"/>
      <c r="BJ89" s="28"/>
      <c r="BK89" s="28"/>
      <c r="BL89" s="28"/>
      <c r="BM89" s="28"/>
    </row>
    <row r="90" spans="1:65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BB90" s="28"/>
    </row>
    <row r="91" spans="1:65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BB91" s="28"/>
      <c r="BD91" s="28"/>
    </row>
    <row r="92" spans="1:65" x14ac:dyDescent="0.2">
      <c r="BB92" s="28"/>
      <c r="BD92" s="28"/>
    </row>
    <row r="93" spans="1:65" x14ac:dyDescent="0.2">
      <c r="BD93" s="28"/>
    </row>
    <row r="94" spans="1:65" x14ac:dyDescent="0.2">
      <c r="BD94" s="28"/>
    </row>
  </sheetData>
  <sheetProtection password="EA5E" sheet="1" objects="1" scenarios="1"/>
  <protectedRanges>
    <protectedRange sqref="C3:D3" name="Range1"/>
    <protectedRange sqref="G3:K3" name="Range2"/>
    <protectedRange sqref="M3" name="Range3"/>
    <protectedRange sqref="P3" name="Range4"/>
    <protectedRange sqref="B18:AC62" name="Range6"/>
    <protectedRange sqref="AD18:AV62" name="Range7"/>
  </protectedRanges>
  <dataConsolidate/>
  <mergeCells count="27">
    <mergeCell ref="B84:AE84"/>
    <mergeCell ref="B7:C7"/>
    <mergeCell ref="A75:A78"/>
    <mergeCell ref="B6:C6"/>
    <mergeCell ref="F6:J6"/>
    <mergeCell ref="F7:J7"/>
    <mergeCell ref="A14:A15"/>
    <mergeCell ref="B64:B65"/>
    <mergeCell ref="B1:Q1"/>
    <mergeCell ref="C3:D3"/>
    <mergeCell ref="B8:C8"/>
    <mergeCell ref="F8:J8"/>
    <mergeCell ref="G3:J3"/>
    <mergeCell ref="B5:C5"/>
    <mergeCell ref="AX14:AX16"/>
    <mergeCell ref="AU14:AV14"/>
    <mergeCell ref="C64:J64"/>
    <mergeCell ref="L64:S64"/>
    <mergeCell ref="U64:Y64"/>
    <mergeCell ref="AA64:AL64"/>
    <mergeCell ref="AN64:AS64"/>
    <mergeCell ref="AU64:AV64"/>
    <mergeCell ref="C14:J14"/>
    <mergeCell ref="L14:S14"/>
    <mergeCell ref="U14:Y14"/>
    <mergeCell ref="AA14:AL14"/>
    <mergeCell ref="AN14:AS14"/>
  </mergeCells>
  <phoneticPr fontId="2" type="noConversion"/>
  <dataValidations count="16">
    <dataValidation type="list" allowBlank="1" showInputMessage="1" showErrorMessage="1" sqref="AA18:AA62 L18:L62 T18:T62 AI18:AI62 AL18:AL62 AR18:AR62 N18:N62 AF18:AG62">
      <formula1>$BI$2:$BI$5</formula1>
    </dataValidation>
    <dataValidation type="list" allowBlank="1" showInputMessage="1" showErrorMessage="1" sqref="M18:M62 E18:G62 Y18:Y62 AC18:AC62 AJ18:AJ62 AS18:AS62 I18:J62">
      <formula1>$BC$2:$BC$4</formula1>
    </dataValidation>
    <dataValidation type="list" allowBlank="1" showInputMessage="1" showErrorMessage="1" sqref="C18:D62 AB18:AB62 AK18:AK62 U18:U62 Q18:Q62 K18:K62">
      <formula1>$BK$2:$BK$6</formula1>
    </dataValidation>
    <dataValidation type="list" allowBlank="1" showInputMessage="1" showErrorMessage="1" sqref="AH18:AH62 X18:X62">
      <formula1>$BG$9:$BG$13</formula1>
    </dataValidation>
    <dataValidation type="list" allowBlank="1" showInputMessage="1" showErrorMessage="1" sqref="A16:A37 A1:A14">
      <formula1>#REF!</formula1>
    </dataValidation>
    <dataValidation type="list" allowBlank="1" showInputMessage="1" showErrorMessage="1" sqref="R18:S62">
      <formula1>$BK$9:$BK$12</formula1>
    </dataValidation>
    <dataValidation type="list" allowBlank="1" showInputMessage="1" showErrorMessage="1" sqref="W18:W62">
      <formula1>$BI$9:$BI$12</formula1>
    </dataValidation>
    <dataValidation type="list" allowBlank="1" showInputMessage="1" showErrorMessage="1" sqref="H18:H62 O18:O62 AD18:AD62 AN18:AN62 AT18:AT62">
      <formula1>$BG$2:$BG$6</formula1>
    </dataValidation>
    <dataValidation type="list" allowBlank="1" showInputMessage="1" showErrorMessage="1" sqref="P18:P62">
      <formula1>$BA$9:$BA$13</formula1>
    </dataValidation>
    <dataValidation type="list" allowBlank="1" showInputMessage="1" showErrorMessage="1" sqref="V18:V62">
      <formula1>$BC$9:$BC$14</formula1>
    </dataValidation>
    <dataValidation type="list" allowBlank="1" showInputMessage="1" showErrorMessage="1" sqref="AE18:AE62">
      <formula1>$BE$9:$BE$13</formula1>
    </dataValidation>
    <dataValidation type="list" allowBlank="1" showInputMessage="1" showErrorMessage="1" sqref="AO18:AP62">
      <formula1>$BC$18:$BC$23</formula1>
    </dataValidation>
    <dataValidation type="list" allowBlank="1" showInputMessage="1" showErrorMessage="1" sqref="AQ18:AQ62">
      <formula1>$BE$18:$BE$22</formula1>
    </dataValidation>
    <dataValidation type="list" allowBlank="1" showInputMessage="1" showErrorMessage="1" sqref="AU18:AU62">
      <formula1>$BG$18:$BG$23</formula1>
    </dataValidation>
    <dataValidation type="list" allowBlank="1" showInputMessage="1" showErrorMessage="1" sqref="AV18:AV62">
      <formula1>$BI$18:$BI$21</formula1>
    </dataValidation>
    <dataValidation type="list" allowBlank="1" showInputMessage="1" showErrorMessage="1" sqref="AX18:AX62">
      <formula1>$BA$18:$BA$21</formula1>
    </dataValidation>
  </dataValidations>
  <pageMargins left="0.75" right="0.75" top="1" bottom="1" header="0.5" footer="0.5"/>
  <pageSetup paperSize="9" orientation="portrait" r:id="rId1"/>
  <headerFooter alignWithMargins="0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6"/>
  <sheetViews>
    <sheetView rightToLeft="1" workbookViewId="0">
      <pane ySplit="8" topLeftCell="A9" activePane="bottomLeft" state="frozen"/>
      <selection pane="bottomLeft" activeCell="J9" sqref="J9"/>
    </sheetView>
  </sheetViews>
  <sheetFormatPr defaultRowHeight="12.75" x14ac:dyDescent="0.2"/>
  <cols>
    <col min="1" max="1" width="3.7109375" bestFit="1" customWidth="1"/>
    <col min="2" max="2" width="18.140625" customWidth="1"/>
    <col min="3" max="3" width="11.42578125" customWidth="1"/>
    <col min="4" max="4" width="9.140625" style="58" customWidth="1"/>
    <col min="5" max="10" width="9.140625" customWidth="1"/>
    <col min="11" max="11" width="8.140625" customWidth="1"/>
    <col min="12" max="12" width="7.140625" customWidth="1"/>
    <col min="13" max="15" width="5.42578125" bestFit="1" customWidth="1"/>
    <col min="16" max="16" width="6.140625" bestFit="1" customWidth="1"/>
    <col min="17" max="22" width="5.42578125" customWidth="1"/>
    <col min="23" max="23" width="8.28515625" customWidth="1"/>
    <col min="24" max="25" width="5.42578125" bestFit="1" customWidth="1"/>
    <col min="26" max="26" width="5.5703125" customWidth="1"/>
    <col min="27" max="27" width="8.42578125" bestFit="1" customWidth="1"/>
    <col min="28" max="28" width="7.28515625" bestFit="1" customWidth="1"/>
    <col min="29" max="29" width="10.42578125" bestFit="1" customWidth="1"/>
    <col min="30" max="30" width="8.28515625" customWidth="1"/>
    <col min="31" max="31" width="6.42578125" customWidth="1"/>
    <col min="32" max="36" width="5.42578125" bestFit="1" customWidth="1"/>
    <col min="37" max="37" width="7.5703125" customWidth="1"/>
    <col min="38" max="38" width="6.28515625" customWidth="1"/>
    <col min="39" max="39" width="7.140625" customWidth="1"/>
    <col min="40" max="40" width="9.140625" customWidth="1"/>
    <col min="41" max="41" width="7.42578125" customWidth="1"/>
    <col min="42" max="42" width="8.28515625" bestFit="1" customWidth="1"/>
    <col min="43" max="49" width="8.28515625" customWidth="1"/>
    <col min="50" max="50" width="10.28515625" customWidth="1"/>
    <col min="51" max="51" width="8.7109375" bestFit="1" customWidth="1"/>
    <col min="52" max="52" width="8.7109375" style="58" customWidth="1"/>
    <col min="53" max="53" width="11.140625" style="58" bestFit="1" customWidth="1"/>
    <col min="54" max="54" width="11" style="58" bestFit="1" customWidth="1"/>
    <col min="55" max="55" width="10.28515625" style="58" bestFit="1" customWidth="1"/>
    <col min="56" max="56" width="9.140625" style="58"/>
  </cols>
  <sheetData>
    <row r="1" spans="1:56" x14ac:dyDescent="0.2">
      <c r="A1" s="2"/>
      <c r="B1" s="2"/>
      <c r="C1" s="2"/>
      <c r="D1" s="12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120"/>
    </row>
    <row r="2" spans="1:56" ht="18" x14ac:dyDescent="0.25">
      <c r="A2" s="2"/>
      <c r="B2" s="191" t="s">
        <v>182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</row>
    <row r="3" spans="1:56" ht="15.75" x14ac:dyDescent="0.25">
      <c r="A3" s="2"/>
      <c r="O3" s="3"/>
      <c r="P3" s="3"/>
      <c r="Q3" s="3"/>
      <c r="R3" s="3"/>
      <c r="S3" s="3"/>
      <c r="T3" s="3"/>
      <c r="U3" s="3"/>
      <c r="V3" s="3"/>
      <c r="W3" s="225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115"/>
      <c r="AQ3" s="141"/>
      <c r="AR3" s="141"/>
      <c r="AS3" s="141"/>
      <c r="AT3" s="141"/>
      <c r="AU3" s="141"/>
      <c r="AV3" s="141"/>
      <c r="AW3" s="141"/>
      <c r="AX3" s="141"/>
      <c r="AY3" s="61"/>
      <c r="AZ3" s="120"/>
      <c r="BB3"/>
      <c r="BC3"/>
      <c r="BD3"/>
    </row>
    <row r="4" spans="1:56" x14ac:dyDescent="0.2">
      <c r="A4" s="2"/>
      <c r="B4" s="2"/>
      <c r="C4" s="2"/>
      <c r="D4" s="120"/>
      <c r="E4" s="2"/>
      <c r="F4" s="2"/>
      <c r="G4" s="2"/>
      <c r="H4" s="2"/>
      <c r="I4" s="2"/>
      <c r="J4" s="2"/>
      <c r="K4" s="2"/>
      <c r="L4" s="2"/>
      <c r="M4" s="2"/>
      <c r="N4" s="2"/>
      <c r="BB4"/>
      <c r="BC4"/>
      <c r="BD4"/>
    </row>
    <row r="5" spans="1:56" ht="38.25" customHeight="1" x14ac:dyDescent="0.2">
      <c r="A5" s="227" t="s">
        <v>17</v>
      </c>
      <c r="B5" s="228"/>
      <c r="C5" s="188" t="s">
        <v>149</v>
      </c>
      <c r="D5" s="190"/>
      <c r="E5" s="190"/>
      <c r="F5" s="190"/>
      <c r="G5" s="190"/>
      <c r="H5" s="190"/>
      <c r="I5" s="190"/>
      <c r="J5" s="189"/>
      <c r="K5" s="217" t="s">
        <v>30</v>
      </c>
      <c r="L5" s="188" t="s">
        <v>148</v>
      </c>
      <c r="M5" s="190"/>
      <c r="N5" s="190"/>
      <c r="O5" s="190"/>
      <c r="P5" s="190"/>
      <c r="Q5" s="190"/>
      <c r="R5" s="190"/>
      <c r="S5" s="189"/>
      <c r="T5" s="217" t="s">
        <v>31</v>
      </c>
      <c r="U5" s="188" t="s">
        <v>140</v>
      </c>
      <c r="V5" s="190"/>
      <c r="W5" s="190"/>
      <c r="X5" s="190"/>
      <c r="Y5" s="189"/>
      <c r="Z5" s="217" t="s">
        <v>126</v>
      </c>
      <c r="AA5" s="188" t="s">
        <v>141</v>
      </c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89"/>
      <c r="AM5" s="217" t="s">
        <v>127</v>
      </c>
      <c r="AN5" s="188" t="s">
        <v>142</v>
      </c>
      <c r="AO5" s="190"/>
      <c r="AP5" s="190"/>
      <c r="AQ5" s="190"/>
      <c r="AR5" s="190"/>
      <c r="AS5" s="189"/>
      <c r="AT5" s="217" t="s">
        <v>128</v>
      </c>
      <c r="AU5" s="188" t="s">
        <v>143</v>
      </c>
      <c r="AV5" s="189"/>
      <c r="AW5" s="217" t="s">
        <v>129</v>
      </c>
      <c r="AX5" s="221" t="s">
        <v>137</v>
      </c>
      <c r="AY5" s="221" t="s">
        <v>138</v>
      </c>
      <c r="AZ5" s="161" t="s">
        <v>179</v>
      </c>
      <c r="BA5" s="223" t="s">
        <v>35</v>
      </c>
      <c r="BB5"/>
      <c r="BC5"/>
      <c r="BD5"/>
    </row>
    <row r="6" spans="1:56" ht="30" customHeight="1" x14ac:dyDescent="0.2">
      <c r="A6" s="229" t="s">
        <v>19</v>
      </c>
      <c r="B6" s="230"/>
      <c r="C6" s="66" t="s">
        <v>91</v>
      </c>
      <c r="D6" s="66" t="s">
        <v>144</v>
      </c>
      <c r="E6" s="66" t="s">
        <v>145</v>
      </c>
      <c r="F6" s="66" t="s">
        <v>146</v>
      </c>
      <c r="G6" s="66" t="s">
        <v>147</v>
      </c>
      <c r="H6" s="66">
        <v>2</v>
      </c>
      <c r="I6" s="66" t="s">
        <v>94</v>
      </c>
      <c r="J6" s="66" t="s">
        <v>95</v>
      </c>
      <c r="K6" s="219"/>
      <c r="L6" s="66" t="s">
        <v>97</v>
      </c>
      <c r="M6" s="66" t="s">
        <v>98</v>
      </c>
      <c r="N6" s="66" t="s">
        <v>150</v>
      </c>
      <c r="O6" s="66">
        <v>5</v>
      </c>
      <c r="P6" s="66" t="s">
        <v>110</v>
      </c>
      <c r="Q6" s="66" t="s">
        <v>111</v>
      </c>
      <c r="R6" s="66" t="s">
        <v>99</v>
      </c>
      <c r="S6" s="66" t="s">
        <v>100</v>
      </c>
      <c r="T6" s="219"/>
      <c r="U6" s="66" t="s">
        <v>78</v>
      </c>
      <c r="V6" s="66" t="s">
        <v>112</v>
      </c>
      <c r="W6" s="104" t="s">
        <v>113</v>
      </c>
      <c r="X6" s="104" t="s">
        <v>114</v>
      </c>
      <c r="Y6" s="104" t="s">
        <v>115</v>
      </c>
      <c r="Z6" s="219"/>
      <c r="AA6" s="104" t="s">
        <v>116</v>
      </c>
      <c r="AB6" s="104" t="s">
        <v>117</v>
      </c>
      <c r="AC6" s="66" t="s">
        <v>119</v>
      </c>
      <c r="AD6" s="66" t="s">
        <v>120</v>
      </c>
      <c r="AE6" s="66" t="s">
        <v>76</v>
      </c>
      <c r="AF6" s="66" t="s">
        <v>77</v>
      </c>
      <c r="AG6" s="66" t="s">
        <v>151</v>
      </c>
      <c r="AH6" s="66" t="s">
        <v>121</v>
      </c>
      <c r="AI6" s="66" t="s">
        <v>122</v>
      </c>
      <c r="AJ6" s="66" t="s">
        <v>130</v>
      </c>
      <c r="AK6" s="66" t="s">
        <v>131</v>
      </c>
      <c r="AL6" s="66">
        <v>15</v>
      </c>
      <c r="AM6" s="219"/>
      <c r="AN6" s="66">
        <v>16</v>
      </c>
      <c r="AO6" s="104">
        <v>17</v>
      </c>
      <c r="AP6" s="104">
        <v>18</v>
      </c>
      <c r="AQ6" s="104" t="s">
        <v>152</v>
      </c>
      <c r="AR6" s="104" t="s">
        <v>153</v>
      </c>
      <c r="AS6" s="104" t="s">
        <v>154</v>
      </c>
      <c r="AT6" s="219"/>
      <c r="AU6" s="104" t="s">
        <v>155</v>
      </c>
      <c r="AV6" s="104" t="s">
        <v>156</v>
      </c>
      <c r="AW6" s="219"/>
      <c r="AX6" s="222"/>
      <c r="AY6" s="222"/>
      <c r="AZ6" s="159"/>
      <c r="BA6" s="224"/>
      <c r="BB6"/>
      <c r="BC6"/>
      <c r="BD6"/>
    </row>
    <row r="7" spans="1:56" ht="12.75" customHeight="1" x14ac:dyDescent="0.2">
      <c r="A7" s="20"/>
      <c r="B7" s="92" t="s">
        <v>18</v>
      </c>
      <c r="C7" s="20" t="s">
        <v>81</v>
      </c>
      <c r="D7" s="20" t="s">
        <v>81</v>
      </c>
      <c r="E7" s="20" t="s">
        <v>85</v>
      </c>
      <c r="F7" s="20" t="s">
        <v>85</v>
      </c>
      <c r="G7" s="20" t="s">
        <v>85</v>
      </c>
      <c r="H7" s="20" t="s">
        <v>81</v>
      </c>
      <c r="I7" s="20" t="s">
        <v>157</v>
      </c>
      <c r="J7" s="20" t="s">
        <v>157</v>
      </c>
      <c r="K7" s="220"/>
      <c r="L7" s="20" t="s">
        <v>85</v>
      </c>
      <c r="M7" s="20" t="s">
        <v>85</v>
      </c>
      <c r="N7" s="20" t="s">
        <v>85</v>
      </c>
      <c r="O7" s="20" t="s">
        <v>81</v>
      </c>
      <c r="P7" s="20" t="s">
        <v>85</v>
      </c>
      <c r="Q7" s="20" t="s">
        <v>81</v>
      </c>
      <c r="R7" s="20" t="s">
        <v>85</v>
      </c>
      <c r="S7" s="20" t="s">
        <v>85</v>
      </c>
      <c r="T7" s="220"/>
      <c r="U7" s="20" t="s">
        <v>81</v>
      </c>
      <c r="V7" s="20" t="s">
        <v>157</v>
      </c>
      <c r="W7" s="20" t="s">
        <v>157</v>
      </c>
      <c r="X7" s="20" t="s">
        <v>159</v>
      </c>
      <c r="Y7" s="20" t="s">
        <v>85</v>
      </c>
      <c r="Z7" s="220"/>
      <c r="AA7" s="20" t="s">
        <v>85</v>
      </c>
      <c r="AB7" s="20" t="s">
        <v>81</v>
      </c>
      <c r="AC7" s="20" t="s">
        <v>85</v>
      </c>
      <c r="AD7" s="20" t="s">
        <v>81</v>
      </c>
      <c r="AE7" s="20" t="s">
        <v>85</v>
      </c>
      <c r="AF7" s="20" t="s">
        <v>85</v>
      </c>
      <c r="AG7" s="20" t="s">
        <v>85</v>
      </c>
      <c r="AH7" s="20" t="s">
        <v>157</v>
      </c>
      <c r="AI7" s="20" t="s">
        <v>85</v>
      </c>
      <c r="AJ7" s="20" t="s">
        <v>85</v>
      </c>
      <c r="AK7" s="20" t="s">
        <v>81</v>
      </c>
      <c r="AL7" s="20" t="s">
        <v>85</v>
      </c>
      <c r="AM7" s="220"/>
      <c r="AN7" s="20" t="s">
        <v>81</v>
      </c>
      <c r="AO7" s="142" t="s">
        <v>157</v>
      </c>
      <c r="AP7" s="142" t="s">
        <v>157</v>
      </c>
      <c r="AQ7" s="142" t="s">
        <v>158</v>
      </c>
      <c r="AR7" s="20" t="s">
        <v>85</v>
      </c>
      <c r="AS7" s="20" t="s">
        <v>85</v>
      </c>
      <c r="AT7" s="220"/>
      <c r="AU7" s="142" t="s">
        <v>158</v>
      </c>
      <c r="AV7" s="142" t="s">
        <v>159</v>
      </c>
      <c r="AW7" s="220"/>
      <c r="AX7" s="92"/>
      <c r="AY7" s="92"/>
      <c r="AZ7" s="160"/>
      <c r="BA7" s="92">
        <f>SUM(C7,E7:F7,H7:V7,X7:Y7,AA7:AC7,AE7:AM7,AO7)</f>
        <v>0</v>
      </c>
      <c r="BB7"/>
      <c r="BC7"/>
      <c r="BD7"/>
    </row>
    <row r="8" spans="1:56" x14ac:dyDescent="0.2">
      <c r="A8" s="7" t="s">
        <v>14</v>
      </c>
      <c r="B8" s="7" t="s">
        <v>15</v>
      </c>
      <c r="C8" s="15">
        <v>2</v>
      </c>
      <c r="D8" s="15">
        <v>2</v>
      </c>
      <c r="E8" s="15">
        <v>2</v>
      </c>
      <c r="F8" s="15">
        <v>2</v>
      </c>
      <c r="G8" s="15">
        <v>2</v>
      </c>
      <c r="H8" s="15">
        <v>2</v>
      </c>
      <c r="I8" s="15">
        <v>2</v>
      </c>
      <c r="J8" s="15">
        <v>2</v>
      </c>
      <c r="K8" s="15">
        <f>SUM(C8:J8)</f>
        <v>16</v>
      </c>
      <c r="L8" s="15">
        <v>3</v>
      </c>
      <c r="M8" s="15">
        <v>2</v>
      </c>
      <c r="N8" s="15">
        <v>3</v>
      </c>
      <c r="O8" s="15">
        <v>2</v>
      </c>
      <c r="P8" s="15">
        <v>3</v>
      </c>
      <c r="Q8" s="15">
        <v>2</v>
      </c>
      <c r="R8" s="15">
        <v>2</v>
      </c>
      <c r="S8" s="15">
        <v>2</v>
      </c>
      <c r="T8" s="15">
        <f>SUM(L8:S8)</f>
        <v>19</v>
      </c>
      <c r="U8" s="15">
        <v>2</v>
      </c>
      <c r="V8" s="15">
        <v>4</v>
      </c>
      <c r="W8" s="15">
        <v>2</v>
      </c>
      <c r="X8" s="15">
        <v>2</v>
      </c>
      <c r="Y8" s="15">
        <v>2</v>
      </c>
      <c r="Z8" s="15">
        <f>SUM(U8:Y8)</f>
        <v>12</v>
      </c>
      <c r="AA8" s="15">
        <v>3</v>
      </c>
      <c r="AB8" s="116">
        <v>2</v>
      </c>
      <c r="AC8" s="15">
        <v>2</v>
      </c>
      <c r="AD8" s="15">
        <v>2</v>
      </c>
      <c r="AE8" s="15">
        <v>3</v>
      </c>
      <c r="AF8" s="15">
        <v>4</v>
      </c>
      <c r="AG8" s="15">
        <v>2</v>
      </c>
      <c r="AH8" s="15">
        <v>2</v>
      </c>
      <c r="AI8" s="15">
        <v>3</v>
      </c>
      <c r="AJ8" s="15">
        <v>3</v>
      </c>
      <c r="AK8" s="15">
        <v>2</v>
      </c>
      <c r="AL8" s="15">
        <v>3</v>
      </c>
      <c r="AM8" s="15">
        <f>SUM(AA8:AL8)</f>
        <v>31</v>
      </c>
      <c r="AN8" s="15">
        <v>2</v>
      </c>
      <c r="AO8" s="116">
        <v>3</v>
      </c>
      <c r="AP8" s="116">
        <v>3</v>
      </c>
      <c r="AQ8" s="116">
        <v>3</v>
      </c>
      <c r="AR8" s="116">
        <v>3</v>
      </c>
      <c r="AS8" s="116">
        <v>2</v>
      </c>
      <c r="AT8" s="116">
        <f>SUM(AN8:AS8)</f>
        <v>16</v>
      </c>
      <c r="AU8" s="116">
        <v>4</v>
      </c>
      <c r="AV8" s="116">
        <v>2</v>
      </c>
      <c r="AW8" s="116">
        <f>SUM(AU8:AV8)</f>
        <v>6</v>
      </c>
      <c r="AX8" s="116">
        <f>SUM(C8:J8,L8:S8,U8:Y8)</f>
        <v>47</v>
      </c>
      <c r="AY8" s="116">
        <f>SUM(AA8:AL8,AN8:AS8,AU8:AV8)</f>
        <v>53</v>
      </c>
      <c r="AZ8" s="160"/>
      <c r="BA8" s="15">
        <f>SUM(AX8:AY8)</f>
        <v>100</v>
      </c>
      <c r="BB8"/>
      <c r="BC8"/>
      <c r="BD8"/>
    </row>
    <row r="9" spans="1:56" x14ac:dyDescent="0.2">
      <c r="A9" s="10">
        <v>1</v>
      </c>
      <c r="B9" s="111">
        <f>'נוסח א'!B18</f>
        <v>0</v>
      </c>
      <c r="C9" s="112">
        <f>IF('נוסח א'!C18=2,2,0)</f>
        <v>0</v>
      </c>
      <c r="D9" s="112">
        <f>IF('נוסח א'!D18=4,2,0)</f>
        <v>0</v>
      </c>
      <c r="E9" s="112">
        <f>IF('נוסח א'!E18="נכון",2,0)</f>
        <v>0</v>
      </c>
      <c r="F9" s="112">
        <f>IF('נוסח א'!F18="נכון",2,0)</f>
        <v>0</v>
      </c>
      <c r="G9" s="112">
        <f>IF('נוסח א'!G18="נכון",2,0)</f>
        <v>0</v>
      </c>
      <c r="H9" s="112">
        <f>IF('נוסח א'!H18="ג",2,0)</f>
        <v>0</v>
      </c>
      <c r="I9" s="112">
        <f>IF('נוסח א'!I18="נכון",2,0)</f>
        <v>0</v>
      </c>
      <c r="J9" s="112">
        <f>IF('נוסח א'!J18="נכון",2,0)</f>
        <v>0</v>
      </c>
      <c r="K9" s="121">
        <f>SUM(C9:J9)</f>
        <v>0</v>
      </c>
      <c r="L9" s="112">
        <f>IF('נוסח א'!L18="נכון",3,IF('נוסח א'!L18="חלקי",2,0))</f>
        <v>0</v>
      </c>
      <c r="M9" s="112">
        <f>IF('נוסח א'!M18="נכון",2,0)</f>
        <v>0</v>
      </c>
      <c r="N9" s="112">
        <f>IF('נוסח א'!N18="נכון",3,IF('נוסח א'!N18="חלקי",2,0))</f>
        <v>0</v>
      </c>
      <c r="O9" s="112">
        <f>IF('נוסח א'!O18="ב",2,0)</f>
        <v>0</v>
      </c>
      <c r="P9" s="112">
        <f>IF('נוסח א'!P18="נכון",3,IF('נוסח א'!P18="רק הסבר ביולוגי נכון",2,IF('נוסח א'!P18="רק ציון נתונים נכונים",1,0)))</f>
        <v>0</v>
      </c>
      <c r="Q9" s="112">
        <f>IF('נוסח א'!Q18=4,2,0)</f>
        <v>0</v>
      </c>
      <c r="R9" s="112">
        <f>IF('נוסח א'!R18="צוינו 2 מרכיבים",2,IF('נוסח א'!R18="צוין מרכיב 1",1,0))</f>
        <v>0</v>
      </c>
      <c r="S9" s="112">
        <f>IF('נוסח א'!S18="צוינו 2 מרכיבים",2,IF('נוסח א'!S18="צוין מרכיב 1",1,0))</f>
        <v>0</v>
      </c>
      <c r="T9" s="157">
        <f>SUM(L9:S9)</f>
        <v>0</v>
      </c>
      <c r="U9" s="112">
        <f>IF('נוסח א'!U18=4,2,0)</f>
        <v>0</v>
      </c>
      <c r="V9" s="112">
        <f>IF('נוסח א'!V18="נכון",4,IF('נוסח א'!V18="חלקי - 3 נקודות",3,IF('נוסח א'!V18="חלקי - 2 נקודות",2,IF('נוסח א'!V18="חלקי - נקודה 1",1,0))))</f>
        <v>0</v>
      </c>
      <c r="W9" s="156">
        <f>IF('נוסח א'!W18="2 השלמות נכונות",2,IF('נוסח א'!W18="השלמה נכונה אחת",1,0))</f>
        <v>0</v>
      </c>
      <c r="X9" s="156">
        <f>IF('נוסח א'!X18="3 תשובות נכונות",2,IF('נוסח א'!X18="2 תשובות נכונות",1,0))</f>
        <v>0</v>
      </c>
      <c r="Y9" s="112">
        <f>IF('נוסח א'!Y18="נכון",2,0)</f>
        <v>0</v>
      </c>
      <c r="Z9" s="157">
        <f>SUM(U9:Y9)</f>
        <v>0</v>
      </c>
      <c r="AA9" s="112">
        <f>IF('נוסח א'!AA18="נכון",3,IF('נוסח א'!AA18="חלקי",2,0))</f>
        <v>0</v>
      </c>
      <c r="AB9" s="112">
        <f>IF('נוסח א'!AB18=1,2,0)</f>
        <v>0</v>
      </c>
      <c r="AC9" s="112">
        <f>IF('נוסח א'!AC18="נכון",2,0)</f>
        <v>0</v>
      </c>
      <c r="AD9" s="112">
        <f>IF('נוסח א'!AD18="א",2,0)</f>
        <v>0</v>
      </c>
      <c r="AE9" s="112">
        <f>IF('נוסח א'!AE18="צוינו 3 מרכיבים",3,IF('נוסח א'!AE18="צוינו 2 מרכיבים",2,IF('נוסח א'!AE18="צוין מרכיב 1",1,0)))</f>
        <v>0</v>
      </c>
      <c r="AF9" s="112">
        <f>IF('נוסח א'!AF18="נכון",4,IF('נוסח א'!AF18="חלקי",2,0))</f>
        <v>0</v>
      </c>
      <c r="AG9" s="112">
        <f>IF('נוסח א'!AG18="נכון",2,IF('נוסח א'!AG18="חלקי",1,0))</f>
        <v>0</v>
      </c>
      <c r="AH9" s="112">
        <f>IF('נוסח א'!AH18="3 תשובות נכונות",2,IF('נוסח א'!AH18="2 תשובות נכונות",1,0))</f>
        <v>0</v>
      </c>
      <c r="AI9" s="112">
        <f>IF('נוסח א'!AI18="נכון",3,IF('נוסח א'!AI18="חלקי",2,0))</f>
        <v>0</v>
      </c>
      <c r="AJ9" s="112">
        <f>IF('נוסח א'!AJ18="נכון",3,0)</f>
        <v>0</v>
      </c>
      <c r="AK9" s="112">
        <f>IF('נוסח א'!AK18=2,2,0)</f>
        <v>0</v>
      </c>
      <c r="AL9" s="112">
        <f>IF('נוסח א'!AL18="נכון",3,IF('נוסח א'!AL18="חלקי",1,0))</f>
        <v>0</v>
      </c>
      <c r="AM9" s="121">
        <f>SUM(AA9:AL9)</f>
        <v>0</v>
      </c>
      <c r="AN9" s="156">
        <f>IF('נוסח א'!AN18="ב",2,0)</f>
        <v>0</v>
      </c>
      <c r="AO9" s="112">
        <f>IF('נוסח א'!AO18="4 תשובות נכונות",3,IF('נוסח א'!AO18="3 תשובות נכונות",2,IF('נוסח א'!AO18="2 תשובות נכונות",1,0)))</f>
        <v>0</v>
      </c>
      <c r="AP9" s="112">
        <f>IF('נוסח א'!AP18="4 תשובות נכונות",3,IF('נוסח א'!AP18="3 תשובות נכונות",2,IF('נוסח א'!AP18="2 תשובות נכונות",1,0)))</f>
        <v>0</v>
      </c>
      <c r="AQ9" s="112">
        <f>IF('נוסח א'!AQ18="נכון",3,IF('נוסח א'!AQ18="חלקי - 2 נקודות",2,IF('נוסח א'!AQ18="חלקי - נקודה 1",1,0)))</f>
        <v>0</v>
      </c>
      <c r="AR9" s="155">
        <f>IF('נוסח א'!AR18="נכון",3,IF('נוסח א'!AR18="חלקי",2,0))</f>
        <v>0</v>
      </c>
      <c r="AS9" s="155">
        <f>IF('נוסח א'!AS18="נכון",2,0)</f>
        <v>0</v>
      </c>
      <c r="AT9" s="152">
        <f>SUM(AN9:AS9)</f>
        <v>0</v>
      </c>
      <c r="AU9" s="155">
        <f>IF('נוסח א'!AU18="4 יצוגים נכונים",4,IF('נוסח א'!AU18="3 יצוגים נכונים",3,IF('נוסח א'!AU18="2 יצוגים נכונים",2,IF('נוסח א'!AU18="יצוג נכון 1",1,0))))</f>
        <v>0</v>
      </c>
      <c r="AV9" s="155">
        <f>IF('נוסח א'!AV18="4 תשובות נכונות",2,IF('נוסח א'!AV18="2 או 3 תשובות נכונות",1,0))</f>
        <v>0</v>
      </c>
      <c r="AW9" s="152">
        <f>SUM(AU9:AV9)</f>
        <v>0</v>
      </c>
      <c r="AX9" s="134">
        <f>SUM(K9+T9+Z9)</f>
        <v>0</v>
      </c>
      <c r="AY9" s="134">
        <f>SUM(AM9+AT9+AW9)</f>
        <v>0</v>
      </c>
      <c r="AZ9" s="152">
        <f>'נוסח א'!AX18</f>
        <v>0</v>
      </c>
      <c r="BA9" s="88">
        <f>SUM(K9+T9+Z9+AM9+AT9+AW9)-AZ9</f>
        <v>0</v>
      </c>
      <c r="BB9"/>
      <c r="BC9"/>
      <c r="BD9"/>
    </row>
    <row r="10" spans="1:56" x14ac:dyDescent="0.2">
      <c r="A10" s="10">
        <v>2</v>
      </c>
      <c r="B10" s="111">
        <f>'נוסח א'!B19</f>
        <v>0</v>
      </c>
      <c r="C10" s="112">
        <f>IF('נוסח א'!C19=2,2,0)</f>
        <v>0</v>
      </c>
      <c r="D10" s="112">
        <f>IF('נוסח א'!D19=4,2,0)</f>
        <v>0</v>
      </c>
      <c r="E10" s="112">
        <f>IF('נוסח א'!E19="נכון",2,0)</f>
        <v>0</v>
      </c>
      <c r="F10" s="112">
        <f>IF('נוסח א'!F19="נכון",2,0)</f>
        <v>0</v>
      </c>
      <c r="G10" s="112">
        <f>IF('נוסח א'!G19="נכון",2,0)</f>
        <v>0</v>
      </c>
      <c r="H10" s="112">
        <f>IF('נוסח א'!H19="ג",2,0)</f>
        <v>0</v>
      </c>
      <c r="I10" s="112">
        <f>IF('נוסח א'!I19="נכון",2,0)</f>
        <v>0</v>
      </c>
      <c r="J10" s="112">
        <f>IF('נוסח א'!J19="נכון",2,0)</f>
        <v>0</v>
      </c>
      <c r="K10" s="121">
        <f t="shared" ref="K10:K53" si="0">SUM(C10:J10)</f>
        <v>0</v>
      </c>
      <c r="L10" s="112">
        <f>IF('נוסח א'!L19="נכון",3,IF('נוסח א'!L19="חלקי",2,0))</f>
        <v>0</v>
      </c>
      <c r="M10" s="112">
        <f>IF('נוסח א'!M19="נכון",2,0)</f>
        <v>0</v>
      </c>
      <c r="N10" s="112">
        <f>IF('נוסח א'!N19="נכון",3,IF('נוסח א'!N19="חלקי",2,0))</f>
        <v>0</v>
      </c>
      <c r="O10" s="112">
        <f>IF('נוסח א'!O19="ב",2,0)</f>
        <v>0</v>
      </c>
      <c r="P10" s="112">
        <f>IF('נוסח א'!P19="נכון",3,IF('נוסח א'!P19="רק הסבר ביולוגי נכון",2,IF('נוסח א'!P19="רק ציון נתונים נכונים",1,0)))</f>
        <v>0</v>
      </c>
      <c r="Q10" s="112">
        <f>IF('נוסח א'!Q19=4,2,0)</f>
        <v>0</v>
      </c>
      <c r="R10" s="112">
        <f>IF('נוסח א'!R19="צוינו 2 מרכיבים",2,IF('נוסח א'!R19="צוין מרכיב 1",1,0))</f>
        <v>0</v>
      </c>
      <c r="S10" s="112">
        <f>IF('נוסח א'!S19="צוינו 2 מרכיבים",2,IF('נוסח א'!S19="צוין מרכיב 1",1,0))</f>
        <v>0</v>
      </c>
      <c r="T10" s="157">
        <f t="shared" ref="T10:T53" si="1">SUM(L10:S10)</f>
        <v>0</v>
      </c>
      <c r="U10" s="112">
        <f>IF('נוסח א'!U19=4,2,0)</f>
        <v>0</v>
      </c>
      <c r="V10" s="112">
        <f>IF('נוסח א'!V19="נכון",4,IF('נוסח א'!V19="חלקי - 3 נקודות",3,IF('נוסח א'!V19="חלקי - 2 נקודות",2,IF('נוסח א'!V19="חלקי - נקודה 1",1,0))))</f>
        <v>0</v>
      </c>
      <c r="W10" s="156">
        <f>IF('נוסח א'!W19="2 השלמות נכונות",2,IF('נוסח א'!W19="השלמה נכונה אחת",1,0))</f>
        <v>0</v>
      </c>
      <c r="X10" s="156">
        <f>IF('נוסח א'!X19="3 תשובות נכונות",2,IF('נוסח א'!X19="2 תשובות נכונות",1,0))</f>
        <v>0</v>
      </c>
      <c r="Y10" s="112">
        <f>IF('נוסח א'!Y19="נכון",2,0)</f>
        <v>0</v>
      </c>
      <c r="Z10" s="157">
        <f t="shared" ref="Z10:Z53" si="2">SUM(U10:Y10)</f>
        <v>0</v>
      </c>
      <c r="AA10" s="112">
        <f>IF('נוסח א'!AA19="נכון",3,IF('נוסח א'!AA19="חלקי",2,0))</f>
        <v>0</v>
      </c>
      <c r="AB10" s="112">
        <f>IF('נוסח א'!AB19=1,2,0)</f>
        <v>0</v>
      </c>
      <c r="AC10" s="112">
        <f>IF('נוסח א'!AC19="נכון",2,0)</f>
        <v>0</v>
      </c>
      <c r="AD10" s="112">
        <f>IF('נוסח א'!AD19="א",2,0)</f>
        <v>0</v>
      </c>
      <c r="AE10" s="112">
        <f>IF('נוסח א'!AE19="צוינו 3 מרכיבים",3,IF('נוסח א'!AE19="צוינו 2 מרכיבים",2,IF('נוסח א'!AE19="צוין מרכיב 1",1,0)))</f>
        <v>0</v>
      </c>
      <c r="AF10" s="112">
        <f>IF('נוסח א'!AF19="נכון",4,IF('נוסח א'!AF19="חלקי",2,0))</f>
        <v>0</v>
      </c>
      <c r="AG10" s="112">
        <f>IF('נוסח א'!AG19="נכון",2,IF('נוסח א'!AG19="חלקי",1,0))</f>
        <v>0</v>
      </c>
      <c r="AH10" s="112">
        <f>IF('נוסח א'!AH19="3 תשובות נכונות",2,IF('נוסח א'!AH19="2 תשובות נכונות",1,0))</f>
        <v>0</v>
      </c>
      <c r="AI10" s="112">
        <f>IF('נוסח א'!AI19="נכון",3,IF('נוסח א'!AI19="חלקי",2,0))</f>
        <v>0</v>
      </c>
      <c r="AJ10" s="112">
        <f>IF('נוסח א'!AJ19="נכון",3,0)</f>
        <v>0</v>
      </c>
      <c r="AK10" s="112">
        <f>IF('נוסח א'!AK19=2,2,0)</f>
        <v>0</v>
      </c>
      <c r="AL10" s="112">
        <f>IF('נוסח א'!AL19="נכון",3,IF('נוסח א'!AL19="חלקי",1,0))</f>
        <v>0</v>
      </c>
      <c r="AM10" s="121">
        <f t="shared" ref="AM10:AM53" si="3">SUM(AA10:AL10)</f>
        <v>0</v>
      </c>
      <c r="AN10" s="156">
        <f>IF('נוסח א'!AN19="ב",2,0)</f>
        <v>0</v>
      </c>
      <c r="AO10" s="112">
        <f>IF('נוסח א'!AO19="4 תשובות נכונות",3,IF('נוסח א'!AO19="3 תשובות נכונות",2,IF('נוסח א'!AO19="2 תשובות נכונות",1,0)))</f>
        <v>0</v>
      </c>
      <c r="AP10" s="112">
        <f>IF('נוסח א'!AP19="4 תשובות נכונות",3,IF('נוסח א'!AP19="3 תשובות נכונות",2,IF('נוסח א'!AP19="2 תשובות נכונות",1,0)))</f>
        <v>0</v>
      </c>
      <c r="AQ10" s="112">
        <f>IF('נוסח א'!AQ19="נכון",3,IF('נוסח א'!AQ19="חלקי - 2 נקודות",2,IF('נוסח א'!AQ19="חלקי - נקודה 1",1,0)))</f>
        <v>0</v>
      </c>
      <c r="AR10" s="155">
        <f>IF('נוסח א'!AR19="נכון",3,IF('נוסח א'!AR19="חלקי",2,0))</f>
        <v>0</v>
      </c>
      <c r="AS10" s="155">
        <f>IF('נוסח א'!AS19="נכון",2,0)</f>
        <v>0</v>
      </c>
      <c r="AT10" s="152">
        <f t="shared" ref="AT10:AT53" si="4">SUM(AN10:AS10)</f>
        <v>0</v>
      </c>
      <c r="AU10" s="155">
        <f>IF('נוסח א'!AU19="4 יצוגים נכונים",4,IF('נוסח א'!AU19="3 יצוגים נכונים",3,IF('נוסח א'!AU19="2 יצוגים נכונים",2,IF('נוסח א'!AU19="יצוג נכון 1",1,0))))</f>
        <v>0</v>
      </c>
      <c r="AV10" s="155">
        <f>IF('נוסח א'!AV19="4 תשובות נכונות",2,IF('נוסח א'!AV19="2 או 3 תשובות נכונות",1,0))</f>
        <v>0</v>
      </c>
      <c r="AW10" s="152">
        <f t="shared" ref="AW10:AW53" si="5">SUM(AU10:AV10)</f>
        <v>0</v>
      </c>
      <c r="AX10" s="134">
        <f t="shared" ref="AX10:AX53" si="6">SUM(K10+T10+Z10)</f>
        <v>0</v>
      </c>
      <c r="AY10" s="134">
        <f t="shared" ref="AY10:AY53" si="7">SUM(AM10+AT10+AW10)</f>
        <v>0</v>
      </c>
      <c r="AZ10" s="152">
        <f>'נוסח א'!AX19</f>
        <v>0</v>
      </c>
      <c r="BA10" s="88">
        <f t="shared" ref="BA10:BA53" si="8">SUM(K10+T10+Z10+AM10+AT10+AW10)-AZ10</f>
        <v>0</v>
      </c>
      <c r="BB10"/>
      <c r="BC10"/>
      <c r="BD10"/>
    </row>
    <row r="11" spans="1:56" x14ac:dyDescent="0.2">
      <c r="A11" s="10">
        <v>3</v>
      </c>
      <c r="B11" s="111">
        <f>'נוסח א'!B20</f>
        <v>0</v>
      </c>
      <c r="C11" s="112">
        <f>IF('נוסח א'!C20=2,2,0)</f>
        <v>0</v>
      </c>
      <c r="D11" s="112">
        <f>IF('נוסח א'!D20=4,2,0)</f>
        <v>0</v>
      </c>
      <c r="E11" s="112">
        <f>IF('נוסח א'!E20="נכון",2,0)</f>
        <v>0</v>
      </c>
      <c r="F11" s="112">
        <f>IF('נוסח א'!F20="נכון",2,0)</f>
        <v>0</v>
      </c>
      <c r="G11" s="112">
        <f>IF('נוסח א'!G20="נכון",2,0)</f>
        <v>0</v>
      </c>
      <c r="H11" s="112">
        <f>IF('נוסח א'!H20="ג",2,0)</f>
        <v>0</v>
      </c>
      <c r="I11" s="112">
        <f>IF('נוסח א'!I20="נכון",2,0)</f>
        <v>0</v>
      </c>
      <c r="J11" s="112">
        <f>IF('נוסח א'!J20="נכון",2,0)</f>
        <v>0</v>
      </c>
      <c r="K11" s="121">
        <f t="shared" si="0"/>
        <v>0</v>
      </c>
      <c r="L11" s="112">
        <f>IF('נוסח א'!L20="נכון",3,IF('נוסח א'!L20="חלקי",2,0))</f>
        <v>0</v>
      </c>
      <c r="M11" s="112">
        <f>IF('נוסח א'!M20="נכון",2,0)</f>
        <v>0</v>
      </c>
      <c r="N11" s="112">
        <f>IF('נוסח א'!N20="נכון",3,IF('נוסח א'!N20="חלקי",2,0))</f>
        <v>0</v>
      </c>
      <c r="O11" s="112">
        <f>IF('נוסח א'!O20="ב",2,0)</f>
        <v>0</v>
      </c>
      <c r="P11" s="112">
        <f>IF('נוסח א'!P20="נכון",3,IF('נוסח א'!P20="רק הסבר ביולוגי נכון",2,IF('נוסח א'!P20="רק ציון נתונים נכונים",1,0)))</f>
        <v>0</v>
      </c>
      <c r="Q11" s="112">
        <f>IF('נוסח א'!Q20=4,2,0)</f>
        <v>0</v>
      </c>
      <c r="R11" s="112">
        <f>IF('נוסח א'!R20="צוינו 2 מרכיבים",2,IF('נוסח א'!R20="צוין מרכיב 1",1,0))</f>
        <v>0</v>
      </c>
      <c r="S11" s="112">
        <f>IF('נוסח א'!S20="צוינו 2 מרכיבים",2,IF('נוסח א'!S20="צוין מרכיב 1",1,0))</f>
        <v>0</v>
      </c>
      <c r="T11" s="157">
        <f t="shared" si="1"/>
        <v>0</v>
      </c>
      <c r="U11" s="112">
        <f>IF('נוסח א'!U20=4,2,0)</f>
        <v>0</v>
      </c>
      <c r="V11" s="112">
        <f>IF('נוסח א'!V20="נכון",4,IF('נוסח א'!V20="חלקי - 3 נקודות",3,IF('נוסח א'!V20="חלקי - 2 נקודות",2,IF('נוסח א'!V20="חלקי - נקודה 1",1,0))))</f>
        <v>0</v>
      </c>
      <c r="W11" s="156">
        <f>IF('נוסח א'!W20="2 השלמות נכונות",2,IF('נוסח א'!W20="השלמה נכונה אחת",1,0))</f>
        <v>0</v>
      </c>
      <c r="X11" s="156">
        <f>IF('נוסח א'!X20="3 תשובות נכונות",2,IF('נוסח א'!X20="2 תשובות נכונות",1,0))</f>
        <v>0</v>
      </c>
      <c r="Y11" s="112">
        <f>IF('נוסח א'!Y20="נכון",2,0)</f>
        <v>0</v>
      </c>
      <c r="Z11" s="157">
        <f t="shared" si="2"/>
        <v>0</v>
      </c>
      <c r="AA11" s="112">
        <f>IF('נוסח א'!AA20="נכון",3,IF('נוסח א'!AA20="חלקי",2,0))</f>
        <v>0</v>
      </c>
      <c r="AB11" s="112">
        <f>IF('נוסח א'!AB20=1,2,0)</f>
        <v>0</v>
      </c>
      <c r="AC11" s="112">
        <f>IF('נוסח א'!AC20="נכון",2,0)</f>
        <v>0</v>
      </c>
      <c r="AD11" s="112">
        <f>IF('נוסח א'!AD20="א",2,0)</f>
        <v>0</v>
      </c>
      <c r="AE11" s="112">
        <f>IF('נוסח א'!AE20="צוינו 3 מרכיבים",3,IF('נוסח א'!AE20="צוינו 2 מרכיבים",2,IF('נוסח א'!AE20="צוין מרכיב 1",1,0)))</f>
        <v>0</v>
      </c>
      <c r="AF11" s="112">
        <f>IF('נוסח א'!AF20="נכון",4,IF('נוסח א'!AF20="חלקי",2,0))</f>
        <v>0</v>
      </c>
      <c r="AG11" s="112">
        <f>IF('נוסח א'!AG20="נכון",2,IF('נוסח א'!AG20="חלקי",1,0))</f>
        <v>0</v>
      </c>
      <c r="AH11" s="112">
        <f>IF('נוסח א'!AH20="3 תשובות נכונות",2,IF('נוסח א'!AH20="2 תשובות נכונות",1,0))</f>
        <v>0</v>
      </c>
      <c r="AI11" s="112">
        <f>IF('נוסח א'!AI20="נכון",3,IF('נוסח א'!AI20="חלקי",2,0))</f>
        <v>0</v>
      </c>
      <c r="AJ11" s="112">
        <f>IF('נוסח א'!AJ20="נכון",3,0)</f>
        <v>0</v>
      </c>
      <c r="AK11" s="112">
        <f>IF('נוסח א'!AK20=2,2,0)</f>
        <v>0</v>
      </c>
      <c r="AL11" s="112">
        <f>IF('נוסח א'!AL20="נכון",3,IF('נוסח א'!AL20="חלקי",1,0))</f>
        <v>0</v>
      </c>
      <c r="AM11" s="121">
        <f t="shared" si="3"/>
        <v>0</v>
      </c>
      <c r="AN11" s="156">
        <f>IF('נוסח א'!AN20="ב",2,0)</f>
        <v>0</v>
      </c>
      <c r="AO11" s="112">
        <f>IF('נוסח א'!AO20="4 תשובות נכונות",3,IF('נוסח א'!AO20="3 תשובות נכונות",2,IF('נוסח א'!AO20="2 תשובות נכונות",1,0)))</f>
        <v>0</v>
      </c>
      <c r="AP11" s="112">
        <f>IF('נוסח א'!AP20="4 תשובות נכונות",3,IF('נוסח א'!AP20="3 תשובות נכונות",2,IF('נוסח א'!AP20="2 תשובות נכונות",1,0)))</f>
        <v>0</v>
      </c>
      <c r="AQ11" s="112">
        <f>IF('נוסח א'!AQ20="נכון",3,IF('נוסח א'!AQ20="חלקי - 2 נקודות",2,IF('נוסח א'!AQ20="חלקי - נקודה 1",1,0)))</f>
        <v>0</v>
      </c>
      <c r="AR11" s="155">
        <f>IF('נוסח א'!AR20="נכון",3,IF('נוסח א'!AR20="חלקי",2,0))</f>
        <v>0</v>
      </c>
      <c r="AS11" s="155">
        <f>IF('נוסח א'!AS20="נכון",2,0)</f>
        <v>0</v>
      </c>
      <c r="AT11" s="152">
        <f t="shared" si="4"/>
        <v>0</v>
      </c>
      <c r="AU11" s="155">
        <f>IF('נוסח א'!AU20="4 יצוגים נכונים",4,IF('נוסח א'!AU20="3 יצוגים נכונים",3,IF('נוסח א'!AU20="2 יצוגים נכונים",2,IF('נוסח א'!AU20="יצוג נכון 1",1,0))))</f>
        <v>0</v>
      </c>
      <c r="AV11" s="155">
        <f>IF('נוסח א'!AV20="4 תשובות נכונות",2,IF('נוסח א'!AV20="2 או 3 תשובות נכונות",1,0))</f>
        <v>0</v>
      </c>
      <c r="AW11" s="152">
        <f t="shared" si="5"/>
        <v>0</v>
      </c>
      <c r="AX11" s="134">
        <f t="shared" si="6"/>
        <v>0</v>
      </c>
      <c r="AY11" s="134">
        <f t="shared" si="7"/>
        <v>0</v>
      </c>
      <c r="AZ11" s="152">
        <f>'נוסח א'!AX20</f>
        <v>0</v>
      </c>
      <c r="BA11" s="88">
        <f t="shared" si="8"/>
        <v>0</v>
      </c>
      <c r="BB11"/>
      <c r="BC11"/>
      <c r="BD11"/>
    </row>
    <row r="12" spans="1:56" x14ac:dyDescent="0.2">
      <c r="A12" s="10">
        <v>4</v>
      </c>
      <c r="B12" s="111">
        <f>'נוסח א'!B21</f>
        <v>0</v>
      </c>
      <c r="C12" s="112">
        <f>IF('נוסח א'!C21=2,2,0)</f>
        <v>0</v>
      </c>
      <c r="D12" s="112">
        <f>IF('נוסח א'!D21=4,2,0)</f>
        <v>0</v>
      </c>
      <c r="E12" s="112">
        <f>IF('נוסח א'!E21="נכון",2,0)</f>
        <v>0</v>
      </c>
      <c r="F12" s="112">
        <f>IF('נוסח א'!F21="נכון",2,0)</f>
        <v>0</v>
      </c>
      <c r="G12" s="112">
        <f>IF('נוסח א'!G21="נכון",2,0)</f>
        <v>0</v>
      </c>
      <c r="H12" s="112">
        <f>IF('נוסח א'!H21="ג",2,0)</f>
        <v>0</v>
      </c>
      <c r="I12" s="112">
        <f>IF('נוסח א'!I21="נכון",2,0)</f>
        <v>0</v>
      </c>
      <c r="J12" s="112">
        <f>IF('נוסח א'!J21="נכון",2,0)</f>
        <v>0</v>
      </c>
      <c r="K12" s="121">
        <f t="shared" si="0"/>
        <v>0</v>
      </c>
      <c r="L12" s="112">
        <f>IF('נוסח א'!L21="נכון",3,IF('נוסח א'!L21="חלקי",2,0))</f>
        <v>0</v>
      </c>
      <c r="M12" s="112">
        <f>IF('נוסח א'!M21="נכון",2,0)</f>
        <v>0</v>
      </c>
      <c r="N12" s="112">
        <f>IF('נוסח א'!N21="נכון",3,IF('נוסח א'!N21="חלקי",2,0))</f>
        <v>0</v>
      </c>
      <c r="O12" s="112">
        <f>IF('נוסח א'!O21="ב",2,0)</f>
        <v>0</v>
      </c>
      <c r="P12" s="112">
        <f>IF('נוסח א'!P21="נכון",3,IF('נוסח א'!P21="רק הסבר ביולוגי נכון",2,IF('נוסח א'!P21="רק ציון נתונים נכונים",1,0)))</f>
        <v>0</v>
      </c>
      <c r="Q12" s="112">
        <f>IF('נוסח א'!Q21=4,2,0)</f>
        <v>0</v>
      </c>
      <c r="R12" s="112">
        <f>IF('נוסח א'!R21="צוינו 2 מרכיבים",2,IF('נוסח א'!R21="צוין מרכיב 1",1,0))</f>
        <v>0</v>
      </c>
      <c r="S12" s="112">
        <f>IF('נוסח א'!S21="צוינו 2 מרכיבים",2,IF('נוסח א'!S21="צוין מרכיב 1",1,0))</f>
        <v>0</v>
      </c>
      <c r="T12" s="157">
        <f t="shared" si="1"/>
        <v>0</v>
      </c>
      <c r="U12" s="112">
        <f>IF('נוסח א'!U21=4,2,0)</f>
        <v>0</v>
      </c>
      <c r="V12" s="112">
        <f>IF('נוסח א'!V21="נכון",4,IF('נוסח א'!V21="חלקי - 3 נקודות",3,IF('נוסח א'!V21="חלקי - 2 נקודות",2,IF('נוסח א'!V21="חלקי - נקודה 1",1,0))))</f>
        <v>0</v>
      </c>
      <c r="W12" s="156">
        <f>IF('נוסח א'!W21="2 השלמות נכונות",2,IF('נוסח א'!W21="השלמה נכונה אחת",1,0))</f>
        <v>0</v>
      </c>
      <c r="X12" s="156">
        <f>IF('נוסח א'!X21="3 תשובות נכונות",2,IF('נוסח א'!X21="2 תשובות נכונות",1,0))</f>
        <v>0</v>
      </c>
      <c r="Y12" s="112">
        <f>IF('נוסח א'!Y21="נכון",2,0)</f>
        <v>0</v>
      </c>
      <c r="Z12" s="157">
        <f t="shared" si="2"/>
        <v>0</v>
      </c>
      <c r="AA12" s="112">
        <f>IF('נוסח א'!AA21="נכון",3,IF('נוסח א'!AA21="חלקי",2,0))</f>
        <v>0</v>
      </c>
      <c r="AB12" s="112">
        <f>IF('נוסח א'!AB21=1,2,0)</f>
        <v>0</v>
      </c>
      <c r="AC12" s="112">
        <f>IF('נוסח א'!AC21="נכון",2,0)</f>
        <v>0</v>
      </c>
      <c r="AD12" s="112">
        <f>IF('נוסח א'!AD21="א",2,0)</f>
        <v>0</v>
      </c>
      <c r="AE12" s="112">
        <f>IF('נוסח א'!AE21="צוינו 3 מרכיבים",3,IF('נוסח א'!AE21="צוינו 2 מרכיבים",2,IF('נוסח א'!AE21="צוין מרכיב 1",1,0)))</f>
        <v>0</v>
      </c>
      <c r="AF12" s="112">
        <f>IF('נוסח א'!AF21="נכון",4,IF('נוסח א'!AF21="חלקי",2,0))</f>
        <v>0</v>
      </c>
      <c r="AG12" s="112">
        <f>IF('נוסח א'!AG21="נכון",2,IF('נוסח א'!AG21="חלקי",1,0))</f>
        <v>0</v>
      </c>
      <c r="AH12" s="112">
        <f>IF('נוסח א'!AH21="3 תשובות נכונות",2,IF('נוסח א'!AH21="2 תשובות נכונות",1,0))</f>
        <v>0</v>
      </c>
      <c r="AI12" s="112">
        <f>IF('נוסח א'!AI21="נכון",3,IF('נוסח א'!AI21="חלקי",2,0))</f>
        <v>0</v>
      </c>
      <c r="AJ12" s="112">
        <f>IF('נוסח א'!AJ21="נכון",3,0)</f>
        <v>0</v>
      </c>
      <c r="AK12" s="112">
        <f>IF('נוסח א'!AK21=2,2,0)</f>
        <v>0</v>
      </c>
      <c r="AL12" s="112">
        <f>IF('נוסח א'!AL21="נכון",3,IF('נוסח א'!AL21="חלקי",1,0))</f>
        <v>0</v>
      </c>
      <c r="AM12" s="121">
        <f t="shared" si="3"/>
        <v>0</v>
      </c>
      <c r="AN12" s="156">
        <f>IF('נוסח א'!AN21="ב",2,0)</f>
        <v>0</v>
      </c>
      <c r="AO12" s="112">
        <f>IF('נוסח א'!AO21="4 תשובות נכונות",3,IF('נוסח א'!AO21="3 תשובות נכונות",2,IF('נוסח א'!AO21="2 תשובות נכונות",1,0)))</f>
        <v>0</v>
      </c>
      <c r="AP12" s="112">
        <f>IF('נוסח א'!AP21="4 תשובות נכונות",3,IF('נוסח א'!AP21="3 תשובות נכונות",2,IF('נוסח א'!AP21="2 תשובות נכונות",1,0)))</f>
        <v>0</v>
      </c>
      <c r="AQ12" s="112">
        <f>IF('נוסח א'!AQ21="נכון",3,IF('נוסח א'!AQ21="חלקי - 2 נקודות",2,IF('נוסח א'!AQ21="חלקי - נקודה 1",1,0)))</f>
        <v>0</v>
      </c>
      <c r="AR12" s="155">
        <f>IF('נוסח א'!AR21="נכון",3,IF('נוסח א'!AR21="חלקי",2,0))</f>
        <v>0</v>
      </c>
      <c r="AS12" s="155">
        <f>IF('נוסח א'!AS21="נכון",2,0)</f>
        <v>0</v>
      </c>
      <c r="AT12" s="152">
        <f t="shared" si="4"/>
        <v>0</v>
      </c>
      <c r="AU12" s="155">
        <f>IF('נוסח א'!AU21="4 יצוגים נכונים",4,IF('נוסח א'!AU21="3 יצוגים נכונים",3,IF('נוסח א'!AU21="2 יצוגים נכונים",2,IF('נוסח א'!AU21="יצוג נכון 1",1,0))))</f>
        <v>0</v>
      </c>
      <c r="AV12" s="155">
        <f>IF('נוסח א'!AV21="4 תשובות נכונות",2,IF('נוסח א'!AV21="2 או 3 תשובות נכונות",1,0))</f>
        <v>0</v>
      </c>
      <c r="AW12" s="152">
        <f t="shared" si="5"/>
        <v>0</v>
      </c>
      <c r="AX12" s="134">
        <f t="shared" si="6"/>
        <v>0</v>
      </c>
      <c r="AY12" s="134">
        <f t="shared" si="7"/>
        <v>0</v>
      </c>
      <c r="AZ12" s="152">
        <f>'נוסח א'!AX21</f>
        <v>0</v>
      </c>
      <c r="BA12" s="88">
        <f t="shared" si="8"/>
        <v>0</v>
      </c>
      <c r="BB12"/>
      <c r="BC12"/>
      <c r="BD12"/>
    </row>
    <row r="13" spans="1:56" x14ac:dyDescent="0.2">
      <c r="A13" s="10">
        <v>5</v>
      </c>
      <c r="B13" s="111">
        <f>'נוסח א'!B22</f>
        <v>0</v>
      </c>
      <c r="C13" s="112">
        <f>IF('נוסח א'!C22=2,2,0)</f>
        <v>0</v>
      </c>
      <c r="D13" s="112">
        <f>IF('נוסח א'!D22=4,2,0)</f>
        <v>0</v>
      </c>
      <c r="E13" s="112">
        <f>IF('נוסח א'!E22="נכון",2,0)</f>
        <v>0</v>
      </c>
      <c r="F13" s="112">
        <f>IF('נוסח א'!F22="נכון",2,0)</f>
        <v>0</v>
      </c>
      <c r="G13" s="112">
        <f>IF('נוסח א'!G22="נכון",2,0)</f>
        <v>0</v>
      </c>
      <c r="H13" s="112">
        <f>IF('נוסח א'!H22="ג",2,0)</f>
        <v>0</v>
      </c>
      <c r="I13" s="112">
        <f>IF('נוסח א'!I22="נכון",2,0)</f>
        <v>0</v>
      </c>
      <c r="J13" s="112">
        <f>IF('נוסח א'!J22="נכון",2,0)</f>
        <v>0</v>
      </c>
      <c r="K13" s="121">
        <f t="shared" si="0"/>
        <v>0</v>
      </c>
      <c r="L13" s="112">
        <f>IF('נוסח א'!L22="נכון",3,IF('נוסח א'!L22="חלקי",2,0))</f>
        <v>0</v>
      </c>
      <c r="M13" s="112">
        <f>IF('נוסח א'!M22="נכון",2,0)</f>
        <v>0</v>
      </c>
      <c r="N13" s="112">
        <f>IF('נוסח א'!N22="נכון",3,IF('נוסח א'!N22="חלקי",2,0))</f>
        <v>0</v>
      </c>
      <c r="O13" s="112">
        <f>IF('נוסח א'!O22="ב",2,0)</f>
        <v>0</v>
      </c>
      <c r="P13" s="112">
        <f>IF('נוסח א'!P22="נכון",3,IF('נוסח א'!P22="רק הסבר ביולוגי נכון",2,IF('נוסח א'!P22="רק ציון נתונים נכונים",1,0)))</f>
        <v>0</v>
      </c>
      <c r="Q13" s="112">
        <f>IF('נוסח א'!Q22=4,2,0)</f>
        <v>0</v>
      </c>
      <c r="R13" s="112">
        <f>IF('נוסח א'!R22="צוינו 2 מרכיבים",2,IF('נוסח א'!R22="צוין מרכיב 1",1,0))</f>
        <v>0</v>
      </c>
      <c r="S13" s="112">
        <f>IF('נוסח א'!S22="צוינו 2 מרכיבים",2,IF('נוסח א'!S22="צוין מרכיב 1",1,0))</f>
        <v>0</v>
      </c>
      <c r="T13" s="157">
        <f t="shared" si="1"/>
        <v>0</v>
      </c>
      <c r="U13" s="112">
        <f>IF('נוסח א'!U22=4,2,0)</f>
        <v>0</v>
      </c>
      <c r="V13" s="112">
        <f>IF('נוסח א'!V22="נכון",4,IF('נוסח א'!V22="חלקי - 3 נקודות",3,IF('נוסח א'!V22="חלקי - 2 נקודות",2,IF('נוסח א'!V22="חלקי - נקודה 1",1,0))))</f>
        <v>0</v>
      </c>
      <c r="W13" s="156">
        <f>IF('נוסח א'!W22="2 השלמות נכונות",2,IF('נוסח א'!W22="השלמה נכונה אחת",1,0))</f>
        <v>0</v>
      </c>
      <c r="X13" s="156">
        <f>IF('נוסח א'!X22="3 תשובות נכונות",2,IF('נוסח א'!X22="2 תשובות נכונות",1,0))</f>
        <v>0</v>
      </c>
      <c r="Y13" s="112">
        <f>IF('נוסח א'!Y22="נכון",2,0)</f>
        <v>0</v>
      </c>
      <c r="Z13" s="157">
        <f t="shared" si="2"/>
        <v>0</v>
      </c>
      <c r="AA13" s="112">
        <f>IF('נוסח א'!AA22="נכון",3,IF('נוסח א'!AA22="חלקי",2,0))</f>
        <v>0</v>
      </c>
      <c r="AB13" s="112">
        <f>IF('נוסח א'!AB22=1,2,0)</f>
        <v>0</v>
      </c>
      <c r="AC13" s="112">
        <f>IF('נוסח א'!AC22="נכון",2,0)</f>
        <v>0</v>
      </c>
      <c r="AD13" s="112">
        <f>IF('נוסח א'!AD22="א",2,0)</f>
        <v>0</v>
      </c>
      <c r="AE13" s="112">
        <f>IF('נוסח א'!AE22="צוינו 3 מרכיבים",3,IF('נוסח א'!AE22="צוינו 2 מרכיבים",2,IF('נוסח א'!AE22="צוין מרכיב 1",1,0)))</f>
        <v>0</v>
      </c>
      <c r="AF13" s="112">
        <f>IF('נוסח א'!AF22="נכון",4,IF('נוסח א'!AF22="חלקי",2,0))</f>
        <v>0</v>
      </c>
      <c r="AG13" s="112">
        <f>IF('נוסח א'!AG22="נכון",2,IF('נוסח א'!AG22="חלקי",1,0))</f>
        <v>0</v>
      </c>
      <c r="AH13" s="112">
        <f>IF('נוסח א'!AH22="3 תשובות נכונות",2,IF('נוסח א'!AH22="2 תשובות נכונות",1,0))</f>
        <v>0</v>
      </c>
      <c r="AI13" s="112">
        <f>IF('נוסח א'!AI22="נכון",3,IF('נוסח א'!AI22="חלקי",2,0))</f>
        <v>0</v>
      </c>
      <c r="AJ13" s="112">
        <f>IF('נוסח א'!AJ22="נכון",3,0)</f>
        <v>0</v>
      </c>
      <c r="AK13" s="112">
        <f>IF('נוסח א'!AK22=2,2,0)</f>
        <v>0</v>
      </c>
      <c r="AL13" s="112">
        <f>IF('נוסח א'!AL22="נכון",3,IF('נוסח א'!AL22="חלקי",1,0))</f>
        <v>0</v>
      </c>
      <c r="AM13" s="121">
        <f t="shared" si="3"/>
        <v>0</v>
      </c>
      <c r="AN13" s="156">
        <f>IF('נוסח א'!AN22="ב",2,0)</f>
        <v>0</v>
      </c>
      <c r="AO13" s="112">
        <f>IF('נוסח א'!AO22="4 תשובות נכונות",3,IF('נוסח א'!AO22="3 תשובות נכונות",2,IF('נוסח א'!AO22="2 תשובות נכונות",1,0)))</f>
        <v>0</v>
      </c>
      <c r="AP13" s="112">
        <f>IF('נוסח א'!AP22="4 תשובות נכונות",3,IF('נוסח א'!AP22="3 תשובות נכונות",2,IF('נוסח א'!AP22="2 תשובות נכונות",1,0)))</f>
        <v>0</v>
      </c>
      <c r="AQ13" s="112">
        <f>IF('נוסח א'!AQ22="נכון",3,IF('נוסח א'!AQ22="חלקי - 2 נקודות",2,IF('נוסח א'!AQ22="חלקי - נקודה 1",1,0)))</f>
        <v>0</v>
      </c>
      <c r="AR13" s="155">
        <f>IF('נוסח א'!AR22="נכון",3,IF('נוסח א'!AR22="חלקי",2,0))</f>
        <v>0</v>
      </c>
      <c r="AS13" s="155">
        <f>IF('נוסח א'!AS22="נכון",2,0)</f>
        <v>0</v>
      </c>
      <c r="AT13" s="152">
        <f t="shared" si="4"/>
        <v>0</v>
      </c>
      <c r="AU13" s="155">
        <f>IF('נוסח א'!AU22="4 יצוגים נכונים",4,IF('נוסח א'!AU22="3 יצוגים נכונים",3,IF('נוסח א'!AU22="2 יצוגים נכונים",2,IF('נוסח א'!AU22="יצוג נכון 1",1,0))))</f>
        <v>0</v>
      </c>
      <c r="AV13" s="155">
        <f>IF('נוסח א'!AV22="4 תשובות נכונות",2,IF('נוסח א'!AV22="2 או 3 תשובות נכונות",1,0))</f>
        <v>0</v>
      </c>
      <c r="AW13" s="152">
        <f t="shared" si="5"/>
        <v>0</v>
      </c>
      <c r="AX13" s="134">
        <f t="shared" si="6"/>
        <v>0</v>
      </c>
      <c r="AY13" s="134">
        <f t="shared" si="7"/>
        <v>0</v>
      </c>
      <c r="AZ13" s="152">
        <f>'נוסח א'!AX22</f>
        <v>0</v>
      </c>
      <c r="BA13" s="88">
        <f t="shared" si="8"/>
        <v>0</v>
      </c>
      <c r="BB13"/>
      <c r="BC13"/>
      <c r="BD13"/>
    </row>
    <row r="14" spans="1:56" x14ac:dyDescent="0.2">
      <c r="A14" s="10">
        <v>6</v>
      </c>
      <c r="B14" s="111">
        <f>'נוסח א'!B23</f>
        <v>0</v>
      </c>
      <c r="C14" s="112">
        <f>IF('נוסח א'!C23=2,2,0)</f>
        <v>0</v>
      </c>
      <c r="D14" s="112">
        <f>IF('נוסח א'!D23=4,2,0)</f>
        <v>0</v>
      </c>
      <c r="E14" s="112">
        <f>IF('נוסח א'!E23="נכון",2,0)</f>
        <v>0</v>
      </c>
      <c r="F14" s="112">
        <f>IF('נוסח א'!F23="נכון",2,0)</f>
        <v>0</v>
      </c>
      <c r="G14" s="112">
        <f>IF('נוסח א'!G23="נכון",2,0)</f>
        <v>0</v>
      </c>
      <c r="H14" s="112">
        <f>IF('נוסח א'!H23="ג",2,0)</f>
        <v>0</v>
      </c>
      <c r="I14" s="112">
        <f>IF('נוסח א'!I23="נכון",2,0)</f>
        <v>0</v>
      </c>
      <c r="J14" s="112">
        <f>IF('נוסח א'!J23="נכון",2,0)</f>
        <v>0</v>
      </c>
      <c r="K14" s="121">
        <f t="shared" si="0"/>
        <v>0</v>
      </c>
      <c r="L14" s="112">
        <f>IF('נוסח א'!L23="נכון",3,IF('נוסח א'!L23="חלקי",2,0))</f>
        <v>0</v>
      </c>
      <c r="M14" s="112">
        <f>IF('נוסח א'!M23="נכון",2,0)</f>
        <v>0</v>
      </c>
      <c r="N14" s="112">
        <f>IF('נוסח א'!N23="נכון",3,IF('נוסח א'!N23="חלקי",2,0))</f>
        <v>0</v>
      </c>
      <c r="O14" s="112">
        <f>IF('נוסח א'!O23="ב",2,0)</f>
        <v>0</v>
      </c>
      <c r="P14" s="112">
        <f>IF('נוסח א'!P23="נכון",3,IF('נוסח א'!P23="רק הסבר ביולוגי נכון",2,IF('נוסח א'!P23="רק ציון נתונים נכונים",1,0)))</f>
        <v>0</v>
      </c>
      <c r="Q14" s="112">
        <f>IF('נוסח א'!Q23=4,2,0)</f>
        <v>0</v>
      </c>
      <c r="R14" s="112">
        <f>IF('נוסח א'!R23="צוינו 2 מרכיבים",2,IF('נוסח א'!R23="צוין מרכיב 1",1,0))</f>
        <v>0</v>
      </c>
      <c r="S14" s="112">
        <f>IF('נוסח א'!S23="צוינו 2 מרכיבים",2,IF('נוסח א'!S23="צוין מרכיב 1",1,0))</f>
        <v>0</v>
      </c>
      <c r="T14" s="157">
        <f t="shared" si="1"/>
        <v>0</v>
      </c>
      <c r="U14" s="112">
        <f>IF('נוסח א'!U23=4,2,0)</f>
        <v>0</v>
      </c>
      <c r="V14" s="112">
        <f>IF('נוסח א'!V23="נכון",4,IF('נוסח א'!V23="חלקי - 3 נקודות",3,IF('נוסח א'!V23="חלקי - 2 נקודות",2,IF('נוסח א'!V23="חלקי - נקודה 1",1,0))))</f>
        <v>0</v>
      </c>
      <c r="W14" s="156">
        <f>IF('נוסח א'!W23="2 השלמות נכונות",2,IF('נוסח א'!W23="השלמה נכונה אחת",1,0))</f>
        <v>0</v>
      </c>
      <c r="X14" s="156">
        <f>IF('נוסח א'!X23="3 תשובות נכונות",2,IF('נוסח א'!X23="2 תשובות נכונות",1,0))</f>
        <v>0</v>
      </c>
      <c r="Y14" s="112">
        <f>IF('נוסח א'!Y23="נכון",2,0)</f>
        <v>0</v>
      </c>
      <c r="Z14" s="157">
        <f t="shared" si="2"/>
        <v>0</v>
      </c>
      <c r="AA14" s="112">
        <f>IF('נוסח א'!AA23="נכון",3,IF('נוסח א'!AA23="חלקי",2,0))</f>
        <v>0</v>
      </c>
      <c r="AB14" s="112">
        <f>IF('נוסח א'!AB23=1,2,0)</f>
        <v>0</v>
      </c>
      <c r="AC14" s="112">
        <f>IF('נוסח א'!AC23="נכון",2,0)</f>
        <v>0</v>
      </c>
      <c r="AD14" s="112">
        <f>IF('נוסח א'!AD23="א",2,0)</f>
        <v>0</v>
      </c>
      <c r="AE14" s="112">
        <f>IF('נוסח א'!AE23="צוינו 3 מרכיבים",3,IF('נוסח א'!AE23="צוינו 2 מרכיבים",2,IF('נוסח א'!AE23="צוין מרכיב 1",1,0)))</f>
        <v>0</v>
      </c>
      <c r="AF14" s="112">
        <f>IF('נוסח א'!AF23="נכון",4,IF('נוסח א'!AF23="חלקי",2,0))</f>
        <v>0</v>
      </c>
      <c r="AG14" s="112">
        <f>IF('נוסח א'!AG23="נכון",2,IF('נוסח א'!AG23="חלקי",1,0))</f>
        <v>0</v>
      </c>
      <c r="AH14" s="112">
        <f>IF('נוסח א'!AH23="3 תשובות נכונות",2,IF('נוסח א'!AH23="2 תשובות נכונות",1,0))</f>
        <v>0</v>
      </c>
      <c r="AI14" s="112">
        <f>IF('נוסח א'!AI23="נכון",3,IF('נוסח א'!AI23="חלקי",2,0))</f>
        <v>0</v>
      </c>
      <c r="AJ14" s="112">
        <f>IF('נוסח א'!AJ23="נכון",3,0)</f>
        <v>0</v>
      </c>
      <c r="AK14" s="112">
        <f>IF('נוסח א'!AK23=2,2,0)</f>
        <v>0</v>
      </c>
      <c r="AL14" s="112">
        <f>IF('נוסח א'!AL23="נכון",3,IF('נוסח א'!AL23="חלקי",1,0))</f>
        <v>0</v>
      </c>
      <c r="AM14" s="121">
        <f t="shared" si="3"/>
        <v>0</v>
      </c>
      <c r="AN14" s="156">
        <f>IF('נוסח א'!AN23="ב",2,0)</f>
        <v>0</v>
      </c>
      <c r="AO14" s="112">
        <f>IF('נוסח א'!AO23="4 תשובות נכונות",3,IF('נוסח א'!AO23="3 תשובות נכונות",2,IF('נוסח א'!AO23="2 תשובות נכונות",1,0)))</f>
        <v>0</v>
      </c>
      <c r="AP14" s="112">
        <f>IF('נוסח א'!AP23="4 תשובות נכונות",3,IF('נוסח א'!AP23="3 תשובות נכונות",2,IF('נוסח א'!AP23="2 תשובות נכונות",1,0)))</f>
        <v>0</v>
      </c>
      <c r="AQ14" s="112">
        <f>IF('נוסח א'!AQ23="נכון",3,IF('נוסח א'!AQ23="חלקי - 2 נקודות",2,IF('נוסח א'!AQ23="חלקי - נקודה 1",1,0)))</f>
        <v>0</v>
      </c>
      <c r="AR14" s="155">
        <f>IF('נוסח א'!AR23="נכון",3,IF('נוסח א'!AR23="חלקי",2,0))</f>
        <v>0</v>
      </c>
      <c r="AS14" s="155">
        <f>IF('נוסח א'!AS23="נכון",2,0)</f>
        <v>0</v>
      </c>
      <c r="AT14" s="152">
        <f t="shared" si="4"/>
        <v>0</v>
      </c>
      <c r="AU14" s="155">
        <f>IF('נוסח א'!AU23="4 יצוגים נכונים",4,IF('נוסח א'!AU23="3 יצוגים נכונים",3,IF('נוסח א'!AU23="2 יצוגים נכונים",2,IF('נוסח א'!AU23="יצוג נכון 1",1,0))))</f>
        <v>0</v>
      </c>
      <c r="AV14" s="155">
        <f>IF('נוסח א'!AV23="4 תשובות נכונות",2,IF('נוסח א'!AV23="2 או 3 תשובות נכונות",1,0))</f>
        <v>0</v>
      </c>
      <c r="AW14" s="152">
        <f t="shared" si="5"/>
        <v>0</v>
      </c>
      <c r="AX14" s="134">
        <f t="shared" si="6"/>
        <v>0</v>
      </c>
      <c r="AY14" s="134">
        <f t="shared" si="7"/>
        <v>0</v>
      </c>
      <c r="AZ14" s="152">
        <f>'נוסח א'!AX23</f>
        <v>0</v>
      </c>
      <c r="BA14" s="88">
        <f t="shared" si="8"/>
        <v>0</v>
      </c>
      <c r="BB14"/>
      <c r="BC14"/>
      <c r="BD14"/>
    </row>
    <row r="15" spans="1:56" x14ac:dyDescent="0.2">
      <c r="A15" s="10">
        <v>7</v>
      </c>
      <c r="B15" s="111">
        <f>'נוסח א'!B24</f>
        <v>0</v>
      </c>
      <c r="C15" s="112">
        <f>IF('נוסח א'!C24=2,2,0)</f>
        <v>0</v>
      </c>
      <c r="D15" s="112">
        <f>IF('נוסח א'!D24=4,2,0)</f>
        <v>0</v>
      </c>
      <c r="E15" s="112">
        <f>IF('נוסח א'!E24="נכון",2,0)</f>
        <v>0</v>
      </c>
      <c r="F15" s="112">
        <f>IF('נוסח א'!F24="נכון",2,0)</f>
        <v>0</v>
      </c>
      <c r="G15" s="112">
        <f>IF('נוסח א'!G24="נכון",2,0)</f>
        <v>0</v>
      </c>
      <c r="H15" s="112">
        <f>IF('נוסח א'!H24="ג",2,0)</f>
        <v>0</v>
      </c>
      <c r="I15" s="112">
        <f>IF('נוסח א'!I24="נכון",2,0)</f>
        <v>0</v>
      </c>
      <c r="J15" s="112">
        <f>IF('נוסח א'!J24="נכון",2,0)</f>
        <v>0</v>
      </c>
      <c r="K15" s="121">
        <f t="shared" si="0"/>
        <v>0</v>
      </c>
      <c r="L15" s="112">
        <f>IF('נוסח א'!L24="נכון",3,IF('נוסח א'!L24="חלקי",2,0))</f>
        <v>0</v>
      </c>
      <c r="M15" s="112">
        <f>IF('נוסח א'!M24="נכון",2,0)</f>
        <v>0</v>
      </c>
      <c r="N15" s="112">
        <f>IF('נוסח א'!N24="נכון",3,IF('נוסח א'!N24="חלקי",2,0))</f>
        <v>0</v>
      </c>
      <c r="O15" s="112">
        <f>IF('נוסח א'!O24="ב",2,0)</f>
        <v>0</v>
      </c>
      <c r="P15" s="112">
        <f>IF('נוסח א'!P24="נכון",3,IF('נוסח א'!P24="רק הסבר ביולוגי נכון",2,IF('נוסח א'!P24="רק ציון נתונים נכונים",1,0)))</f>
        <v>0</v>
      </c>
      <c r="Q15" s="112">
        <f>IF('נוסח א'!Q24=4,2,0)</f>
        <v>0</v>
      </c>
      <c r="R15" s="112">
        <f>IF('נוסח א'!R24="צוינו 2 מרכיבים",2,IF('נוסח א'!R24="צוין מרכיב 1",1,0))</f>
        <v>0</v>
      </c>
      <c r="S15" s="112">
        <f>IF('נוסח א'!S24="צוינו 2 מרכיבים",2,IF('נוסח א'!S24="צוין מרכיב 1",1,0))</f>
        <v>0</v>
      </c>
      <c r="T15" s="157">
        <f t="shared" si="1"/>
        <v>0</v>
      </c>
      <c r="U15" s="112">
        <f>IF('נוסח א'!U24=4,2,0)</f>
        <v>0</v>
      </c>
      <c r="V15" s="112">
        <f>IF('נוסח א'!V24="נכון",4,IF('נוסח א'!V24="חלקי - 3 נקודות",3,IF('נוסח א'!V24="חלקי - 2 נקודות",2,IF('נוסח א'!V24="חלקי - נקודה 1",1,0))))</f>
        <v>0</v>
      </c>
      <c r="W15" s="156">
        <f>IF('נוסח א'!W24="2 השלמות נכונות",2,IF('נוסח א'!W24="השלמה נכונה אחת",1,0))</f>
        <v>0</v>
      </c>
      <c r="X15" s="156">
        <f>IF('נוסח א'!X24="3 תשובות נכונות",2,IF('נוסח א'!X24="2 תשובות נכונות",1,0))</f>
        <v>0</v>
      </c>
      <c r="Y15" s="112">
        <f>IF('נוסח א'!Y24="נכון",2,0)</f>
        <v>0</v>
      </c>
      <c r="Z15" s="157">
        <f t="shared" si="2"/>
        <v>0</v>
      </c>
      <c r="AA15" s="112">
        <f>IF('נוסח א'!AA24="נכון",3,IF('נוסח א'!AA24="חלקי",2,0))</f>
        <v>0</v>
      </c>
      <c r="AB15" s="112">
        <f>IF('נוסח א'!AB24=1,2,0)</f>
        <v>0</v>
      </c>
      <c r="AC15" s="112">
        <f>IF('נוסח א'!AC24="נכון",2,0)</f>
        <v>0</v>
      </c>
      <c r="AD15" s="112">
        <f>IF('נוסח א'!AD24="א",2,0)</f>
        <v>0</v>
      </c>
      <c r="AE15" s="112">
        <f>IF('נוסח א'!AE24="צוינו 3 מרכיבים",3,IF('נוסח א'!AE24="צוינו 2 מרכיבים",2,IF('נוסח א'!AE24="צוין מרכיב 1",1,0)))</f>
        <v>0</v>
      </c>
      <c r="AF15" s="112">
        <f>IF('נוסח א'!AF24="נכון",4,IF('נוסח א'!AF24="חלקי",2,0))</f>
        <v>0</v>
      </c>
      <c r="AG15" s="112">
        <f>IF('נוסח א'!AG24="נכון",2,IF('נוסח א'!AG24="חלקי",1,0))</f>
        <v>0</v>
      </c>
      <c r="AH15" s="112">
        <f>IF('נוסח א'!AH24="3 תשובות נכונות",2,IF('נוסח א'!AH24="2 תשובות נכונות",1,0))</f>
        <v>0</v>
      </c>
      <c r="AI15" s="112">
        <f>IF('נוסח א'!AI24="נכון",3,IF('נוסח א'!AI24="חלקי",2,0))</f>
        <v>0</v>
      </c>
      <c r="AJ15" s="112">
        <f>IF('נוסח א'!AJ24="נכון",3,0)</f>
        <v>0</v>
      </c>
      <c r="AK15" s="112">
        <f>IF('נוסח א'!AK24=2,2,0)</f>
        <v>0</v>
      </c>
      <c r="AL15" s="112">
        <f>IF('נוסח א'!AL24="נכון",3,IF('נוסח א'!AL24="חלקי",1,0))</f>
        <v>0</v>
      </c>
      <c r="AM15" s="121">
        <f t="shared" si="3"/>
        <v>0</v>
      </c>
      <c r="AN15" s="156">
        <f>IF('נוסח א'!AN24="ב",2,0)</f>
        <v>0</v>
      </c>
      <c r="AO15" s="112">
        <f>IF('נוסח א'!AO24="4 תשובות נכונות",3,IF('נוסח א'!AO24="3 תשובות נכונות",2,IF('נוסח א'!AO24="2 תשובות נכונות",1,0)))</f>
        <v>0</v>
      </c>
      <c r="AP15" s="112">
        <f>IF('נוסח א'!AP24="4 תשובות נכונות",3,IF('נוסח א'!AP24="3 תשובות נכונות",2,IF('נוסח א'!AP24="2 תשובות נכונות",1,0)))</f>
        <v>0</v>
      </c>
      <c r="AQ15" s="112">
        <f>IF('נוסח א'!AQ24="נכון",3,IF('נוסח א'!AQ24="חלקי - 2 נקודות",2,IF('נוסח א'!AQ24="חלקי - נקודה 1",1,0)))</f>
        <v>0</v>
      </c>
      <c r="AR15" s="155">
        <f>IF('נוסח א'!AR24="נכון",3,IF('נוסח א'!AR24="חלקי",2,0))</f>
        <v>0</v>
      </c>
      <c r="AS15" s="155">
        <f>IF('נוסח א'!AS24="נכון",2,0)</f>
        <v>0</v>
      </c>
      <c r="AT15" s="152">
        <f t="shared" si="4"/>
        <v>0</v>
      </c>
      <c r="AU15" s="155">
        <f>IF('נוסח א'!AU24="4 יצוגים נכונים",4,IF('נוסח א'!AU24="3 יצוגים נכונים",3,IF('נוסח א'!AU24="2 יצוגים נכונים",2,IF('נוסח א'!AU24="יצוג נכון 1",1,0))))</f>
        <v>0</v>
      </c>
      <c r="AV15" s="155">
        <f>IF('נוסח א'!AV24="4 תשובות נכונות",2,IF('נוסח א'!AV24="2 או 3 תשובות נכונות",1,0))</f>
        <v>0</v>
      </c>
      <c r="AW15" s="152">
        <f t="shared" si="5"/>
        <v>0</v>
      </c>
      <c r="AX15" s="134">
        <f t="shared" si="6"/>
        <v>0</v>
      </c>
      <c r="AY15" s="134">
        <f t="shared" si="7"/>
        <v>0</v>
      </c>
      <c r="AZ15" s="152">
        <f>'נוסח א'!AX24</f>
        <v>0</v>
      </c>
      <c r="BA15" s="88">
        <f t="shared" si="8"/>
        <v>0</v>
      </c>
      <c r="BB15"/>
      <c r="BC15"/>
      <c r="BD15"/>
    </row>
    <row r="16" spans="1:56" x14ac:dyDescent="0.2">
      <c r="A16" s="10">
        <v>8</v>
      </c>
      <c r="B16" s="111">
        <f>'נוסח א'!B25</f>
        <v>0</v>
      </c>
      <c r="C16" s="112">
        <f>IF('נוסח א'!C25=2,2,0)</f>
        <v>0</v>
      </c>
      <c r="D16" s="112">
        <f>IF('נוסח א'!D25=4,2,0)</f>
        <v>0</v>
      </c>
      <c r="E16" s="112">
        <f>IF('נוסח א'!E25="נכון",2,0)</f>
        <v>0</v>
      </c>
      <c r="F16" s="112">
        <f>IF('נוסח א'!F25="נכון",2,0)</f>
        <v>0</v>
      </c>
      <c r="G16" s="112">
        <f>IF('נוסח א'!G25="נכון",2,0)</f>
        <v>0</v>
      </c>
      <c r="H16" s="112">
        <f>IF('נוסח א'!H25="ג",2,0)</f>
        <v>0</v>
      </c>
      <c r="I16" s="112">
        <f>IF('נוסח א'!I25="נכון",2,0)</f>
        <v>0</v>
      </c>
      <c r="J16" s="112">
        <f>IF('נוסח א'!J25="נכון",2,0)</f>
        <v>0</v>
      </c>
      <c r="K16" s="121">
        <f t="shared" si="0"/>
        <v>0</v>
      </c>
      <c r="L16" s="112">
        <f>IF('נוסח א'!L25="נכון",3,IF('נוסח א'!L25="חלקי",2,0))</f>
        <v>0</v>
      </c>
      <c r="M16" s="112">
        <f>IF('נוסח א'!M25="נכון",2,0)</f>
        <v>0</v>
      </c>
      <c r="N16" s="112">
        <f>IF('נוסח א'!N25="נכון",3,IF('נוסח א'!N25="חלקי",2,0))</f>
        <v>0</v>
      </c>
      <c r="O16" s="112">
        <f>IF('נוסח א'!O25="ב",2,0)</f>
        <v>0</v>
      </c>
      <c r="P16" s="112">
        <f>IF('נוסח א'!P25="נכון",3,IF('נוסח א'!P25="רק הסבר ביולוגי נכון",2,IF('נוסח א'!P25="רק ציון נתונים נכונים",1,0)))</f>
        <v>0</v>
      </c>
      <c r="Q16" s="112">
        <f>IF('נוסח א'!Q25=4,2,0)</f>
        <v>0</v>
      </c>
      <c r="R16" s="112">
        <f>IF('נוסח א'!R25="צוינו 2 מרכיבים",2,IF('נוסח א'!R25="צוין מרכיב 1",1,0))</f>
        <v>0</v>
      </c>
      <c r="S16" s="112">
        <f>IF('נוסח א'!S25="צוינו 2 מרכיבים",2,IF('נוסח א'!S25="צוין מרכיב 1",1,0))</f>
        <v>0</v>
      </c>
      <c r="T16" s="157">
        <f t="shared" si="1"/>
        <v>0</v>
      </c>
      <c r="U16" s="112">
        <f>IF('נוסח א'!U25=4,2,0)</f>
        <v>0</v>
      </c>
      <c r="V16" s="112">
        <f>IF('נוסח א'!V25="נכון",4,IF('נוסח א'!V25="חלקי - 3 נקודות",3,IF('נוסח א'!V25="חלקי - 2 נקודות",2,IF('נוסח א'!V25="חלקי - נקודה 1",1,0))))</f>
        <v>0</v>
      </c>
      <c r="W16" s="156">
        <f>IF('נוסח א'!W25="2 השלמות נכונות",2,IF('נוסח א'!W25="השלמה נכונה אחת",1,0))</f>
        <v>0</v>
      </c>
      <c r="X16" s="156">
        <f>IF('נוסח א'!X25="3 תשובות נכונות",2,IF('נוסח א'!X25="2 תשובות נכונות",1,0))</f>
        <v>0</v>
      </c>
      <c r="Y16" s="112">
        <f>IF('נוסח א'!Y25="נכון",2,0)</f>
        <v>0</v>
      </c>
      <c r="Z16" s="157">
        <f t="shared" si="2"/>
        <v>0</v>
      </c>
      <c r="AA16" s="112">
        <f>IF('נוסח א'!AA25="נכון",3,IF('נוסח א'!AA25="חלקי",2,0))</f>
        <v>0</v>
      </c>
      <c r="AB16" s="112">
        <f>IF('נוסח א'!AB25=1,2,0)</f>
        <v>0</v>
      </c>
      <c r="AC16" s="112">
        <f>IF('נוסח א'!AC25="נכון",2,0)</f>
        <v>0</v>
      </c>
      <c r="AD16" s="112">
        <f>IF('נוסח א'!AD25="א",2,0)</f>
        <v>0</v>
      </c>
      <c r="AE16" s="112">
        <f>IF('נוסח א'!AE25="צוינו 3 מרכיבים",3,IF('נוסח א'!AE25="צוינו 2 מרכיבים",2,IF('נוסח א'!AE25="צוין מרכיב 1",1,0)))</f>
        <v>0</v>
      </c>
      <c r="AF16" s="112">
        <f>IF('נוסח א'!AF25="נכון",4,IF('נוסח א'!AF25="חלקי",2,0))</f>
        <v>0</v>
      </c>
      <c r="AG16" s="112">
        <f>IF('נוסח א'!AG25="נכון",2,IF('נוסח א'!AG25="חלקי",1,0))</f>
        <v>0</v>
      </c>
      <c r="AH16" s="112">
        <f>IF('נוסח א'!AH25="3 תשובות נכונות",2,IF('נוסח א'!AH25="2 תשובות נכונות",1,0))</f>
        <v>0</v>
      </c>
      <c r="AI16" s="112">
        <f>IF('נוסח א'!AI25="נכון",3,IF('נוסח א'!AI25="חלקי",2,0))</f>
        <v>0</v>
      </c>
      <c r="AJ16" s="112">
        <f>IF('נוסח א'!AJ25="נכון",3,0)</f>
        <v>0</v>
      </c>
      <c r="AK16" s="112">
        <f>IF('נוסח א'!AK25=2,2,0)</f>
        <v>0</v>
      </c>
      <c r="AL16" s="112">
        <f>IF('נוסח א'!AL25="נכון",3,IF('נוסח א'!AL25="חלקי",1,0))</f>
        <v>0</v>
      </c>
      <c r="AM16" s="121">
        <f t="shared" si="3"/>
        <v>0</v>
      </c>
      <c r="AN16" s="156">
        <f>IF('נוסח א'!AN25="ב",2,0)</f>
        <v>0</v>
      </c>
      <c r="AO16" s="112">
        <f>IF('נוסח א'!AO25="4 תשובות נכונות",3,IF('נוסח א'!AO25="3 תשובות נכונות",2,IF('נוסח א'!AO25="2 תשובות נכונות",1,0)))</f>
        <v>0</v>
      </c>
      <c r="AP16" s="112">
        <f>IF('נוסח א'!AP25="4 תשובות נכונות",3,IF('נוסח א'!AP25="3 תשובות נכונות",2,IF('נוסח א'!AP25="2 תשובות נכונות",1,0)))</f>
        <v>0</v>
      </c>
      <c r="AQ16" s="112">
        <f>IF('נוסח א'!AQ25="נכון",3,IF('נוסח א'!AQ25="חלקי - 2 נקודות",2,IF('נוסח א'!AQ25="חלקי - נקודה 1",1,0)))</f>
        <v>0</v>
      </c>
      <c r="AR16" s="155">
        <f>IF('נוסח א'!AR25="נכון",3,IF('נוסח א'!AR25="חלקי",2,0))</f>
        <v>0</v>
      </c>
      <c r="AS16" s="155">
        <f>IF('נוסח א'!AS25="נכון",2,0)</f>
        <v>0</v>
      </c>
      <c r="AT16" s="152">
        <f t="shared" si="4"/>
        <v>0</v>
      </c>
      <c r="AU16" s="155">
        <f>IF('נוסח א'!AU25="4 יצוגים נכונים",4,IF('נוסח א'!AU25="3 יצוגים נכונים",3,IF('נוסח א'!AU25="2 יצוגים נכונים",2,IF('נוסח א'!AU25="יצוג נכון 1",1,0))))</f>
        <v>0</v>
      </c>
      <c r="AV16" s="155">
        <f>IF('נוסח א'!AV25="4 תשובות נכונות",2,IF('נוסח א'!AV25="2 או 3 תשובות נכונות",1,0))</f>
        <v>0</v>
      </c>
      <c r="AW16" s="152">
        <f t="shared" si="5"/>
        <v>0</v>
      </c>
      <c r="AX16" s="134">
        <f t="shared" si="6"/>
        <v>0</v>
      </c>
      <c r="AY16" s="134">
        <f t="shared" si="7"/>
        <v>0</v>
      </c>
      <c r="AZ16" s="152">
        <f>'נוסח א'!AX25</f>
        <v>0</v>
      </c>
      <c r="BA16" s="88">
        <f t="shared" si="8"/>
        <v>0</v>
      </c>
      <c r="BB16"/>
      <c r="BC16"/>
      <c r="BD16"/>
    </row>
    <row r="17" spans="1:56" x14ac:dyDescent="0.2">
      <c r="A17" s="10">
        <v>9</v>
      </c>
      <c r="B17" s="111">
        <f>'נוסח א'!B26</f>
        <v>0</v>
      </c>
      <c r="C17" s="112">
        <f>IF('נוסח א'!C26=2,2,0)</f>
        <v>0</v>
      </c>
      <c r="D17" s="112">
        <f>IF('נוסח א'!D26=4,2,0)</f>
        <v>0</v>
      </c>
      <c r="E17" s="112">
        <f>IF('נוסח א'!E26="נכון",2,0)</f>
        <v>0</v>
      </c>
      <c r="F17" s="112">
        <f>IF('נוסח א'!F26="נכון",2,0)</f>
        <v>0</v>
      </c>
      <c r="G17" s="112">
        <f>IF('נוסח א'!G26="נכון",2,0)</f>
        <v>0</v>
      </c>
      <c r="H17" s="112">
        <f>IF('נוסח א'!H26="ג",2,0)</f>
        <v>0</v>
      </c>
      <c r="I17" s="112">
        <f>IF('נוסח א'!I26="נכון",2,0)</f>
        <v>0</v>
      </c>
      <c r="J17" s="112">
        <f>IF('נוסח א'!J26="נכון",2,0)</f>
        <v>0</v>
      </c>
      <c r="K17" s="121">
        <f t="shared" si="0"/>
        <v>0</v>
      </c>
      <c r="L17" s="112">
        <f>IF('נוסח א'!L26="נכון",3,IF('נוסח א'!L26="חלקי",2,0))</f>
        <v>0</v>
      </c>
      <c r="M17" s="112">
        <f>IF('נוסח א'!M26="נכון",2,0)</f>
        <v>0</v>
      </c>
      <c r="N17" s="112">
        <f>IF('נוסח א'!N26="נכון",3,IF('נוסח א'!N26="חלקי",2,0))</f>
        <v>0</v>
      </c>
      <c r="O17" s="112">
        <f>IF('נוסח א'!O26="ב",2,0)</f>
        <v>0</v>
      </c>
      <c r="P17" s="112">
        <f>IF('נוסח א'!P26="נכון",3,IF('נוסח א'!P26="רק הסבר ביולוגי נכון",2,IF('נוסח א'!P26="רק ציון נתונים נכונים",1,0)))</f>
        <v>0</v>
      </c>
      <c r="Q17" s="112">
        <f>IF('נוסח א'!Q26=4,2,0)</f>
        <v>0</v>
      </c>
      <c r="R17" s="112">
        <f>IF('נוסח א'!R26="צוינו 2 מרכיבים",2,IF('נוסח א'!R26="צוין מרכיב 1",1,0))</f>
        <v>0</v>
      </c>
      <c r="S17" s="112">
        <f>IF('נוסח א'!S26="צוינו 2 מרכיבים",2,IF('נוסח א'!S26="צוין מרכיב 1",1,0))</f>
        <v>0</v>
      </c>
      <c r="T17" s="157">
        <f t="shared" si="1"/>
        <v>0</v>
      </c>
      <c r="U17" s="112">
        <f>IF('נוסח א'!U26=4,2,0)</f>
        <v>0</v>
      </c>
      <c r="V17" s="112">
        <f>IF('נוסח א'!V26="נכון",4,IF('נוסח א'!V26="חלקי - 3 נקודות",3,IF('נוסח א'!V26="חלקי - 2 נקודות",2,IF('נוסח א'!V26="חלקי - נקודה 1",1,0))))</f>
        <v>0</v>
      </c>
      <c r="W17" s="156">
        <f>IF('נוסח א'!W26="2 השלמות נכונות",2,IF('נוסח א'!W26="השלמה נכונה אחת",1,0))</f>
        <v>0</v>
      </c>
      <c r="X17" s="156">
        <f>IF('נוסח א'!X26="3 תשובות נכונות",2,IF('נוסח א'!X26="2 תשובות נכונות",1,0))</f>
        <v>0</v>
      </c>
      <c r="Y17" s="112">
        <f>IF('נוסח א'!Y26="נכון",2,0)</f>
        <v>0</v>
      </c>
      <c r="Z17" s="157">
        <f t="shared" si="2"/>
        <v>0</v>
      </c>
      <c r="AA17" s="112">
        <f>IF('נוסח א'!AA26="נכון",3,IF('נוסח א'!AA26="חלקי",2,0))</f>
        <v>0</v>
      </c>
      <c r="AB17" s="112">
        <f>IF('נוסח א'!AB26=1,2,0)</f>
        <v>0</v>
      </c>
      <c r="AC17" s="112">
        <f>IF('נוסח א'!AC26="נכון",2,0)</f>
        <v>0</v>
      </c>
      <c r="AD17" s="112">
        <f>IF('נוסח א'!AD26="א",2,0)</f>
        <v>0</v>
      </c>
      <c r="AE17" s="112">
        <f>IF('נוסח א'!AE26="צוינו 3 מרכיבים",3,IF('נוסח א'!AE26="צוינו 2 מרכיבים",2,IF('נוסח א'!AE26="צוין מרכיב 1",1,0)))</f>
        <v>0</v>
      </c>
      <c r="AF17" s="112">
        <f>IF('נוסח א'!AF26="נכון",4,IF('נוסח א'!AF26="חלקי",2,0))</f>
        <v>0</v>
      </c>
      <c r="AG17" s="112">
        <f>IF('נוסח א'!AG26="נכון",2,IF('נוסח א'!AG26="חלקי",1,0))</f>
        <v>0</v>
      </c>
      <c r="AH17" s="112">
        <f>IF('נוסח א'!AH26="3 תשובות נכונות",2,IF('נוסח א'!AH26="2 תשובות נכונות",1,0))</f>
        <v>0</v>
      </c>
      <c r="AI17" s="112">
        <f>IF('נוסח א'!AI26="נכון",3,IF('נוסח א'!AI26="חלקי",2,0))</f>
        <v>0</v>
      </c>
      <c r="AJ17" s="112">
        <f>IF('נוסח א'!AJ26="נכון",3,0)</f>
        <v>0</v>
      </c>
      <c r="AK17" s="112">
        <f>IF('נוסח א'!AK26=2,2,0)</f>
        <v>0</v>
      </c>
      <c r="AL17" s="112">
        <f>IF('נוסח א'!AL26="נכון",3,IF('נוסח א'!AL26="חלקי",1,0))</f>
        <v>0</v>
      </c>
      <c r="AM17" s="121">
        <f t="shared" si="3"/>
        <v>0</v>
      </c>
      <c r="AN17" s="156">
        <f>IF('נוסח א'!AN26="ב",2,0)</f>
        <v>0</v>
      </c>
      <c r="AO17" s="112">
        <f>IF('נוסח א'!AO26="4 תשובות נכונות",3,IF('נוסח א'!AO26="3 תשובות נכונות",2,IF('נוסח א'!AO26="2 תשובות נכונות",1,0)))</f>
        <v>0</v>
      </c>
      <c r="AP17" s="112">
        <f>IF('נוסח א'!AP26="4 תשובות נכונות",3,IF('נוסח א'!AP26="3 תשובות נכונות",2,IF('נוסח א'!AP26="2 תשובות נכונות",1,0)))</f>
        <v>0</v>
      </c>
      <c r="AQ17" s="112">
        <f>IF('נוסח א'!AQ26="נכון",3,IF('נוסח א'!AQ26="חלקי - 2 נקודות",2,IF('נוסח א'!AQ26="חלקי - נקודה 1",1,0)))</f>
        <v>0</v>
      </c>
      <c r="AR17" s="155">
        <f>IF('נוסח א'!AR26="נכון",3,IF('נוסח א'!AR26="חלקי",2,0))</f>
        <v>0</v>
      </c>
      <c r="AS17" s="155">
        <f>IF('נוסח א'!AS26="נכון",2,0)</f>
        <v>0</v>
      </c>
      <c r="AT17" s="152">
        <f t="shared" si="4"/>
        <v>0</v>
      </c>
      <c r="AU17" s="155">
        <f>IF('נוסח א'!AU26="4 יצוגים נכונים",4,IF('נוסח א'!AU26="3 יצוגים נכונים",3,IF('נוסח א'!AU26="2 יצוגים נכונים",2,IF('נוסח א'!AU26="יצוג נכון 1",1,0))))</f>
        <v>0</v>
      </c>
      <c r="AV17" s="155">
        <f>IF('נוסח א'!AV26="4 תשובות נכונות",2,IF('נוסח א'!AV26="2 או 3 תשובות נכונות",1,0))</f>
        <v>0</v>
      </c>
      <c r="AW17" s="152">
        <f t="shared" si="5"/>
        <v>0</v>
      </c>
      <c r="AX17" s="134">
        <f t="shared" si="6"/>
        <v>0</v>
      </c>
      <c r="AY17" s="134">
        <f t="shared" si="7"/>
        <v>0</v>
      </c>
      <c r="AZ17" s="152">
        <f>'נוסח א'!AX26</f>
        <v>0</v>
      </c>
      <c r="BA17" s="88">
        <f t="shared" si="8"/>
        <v>0</v>
      </c>
      <c r="BB17"/>
      <c r="BC17"/>
      <c r="BD17"/>
    </row>
    <row r="18" spans="1:56" x14ac:dyDescent="0.2">
      <c r="A18" s="10">
        <v>10</v>
      </c>
      <c r="B18" s="111">
        <f>'נוסח א'!B27</f>
        <v>0</v>
      </c>
      <c r="C18" s="112">
        <f>IF('נוסח א'!C27=2,2,0)</f>
        <v>0</v>
      </c>
      <c r="D18" s="112">
        <f>IF('נוסח א'!D27=4,2,0)</f>
        <v>0</v>
      </c>
      <c r="E18" s="112">
        <f>IF('נוסח א'!E27="נכון",2,0)</f>
        <v>0</v>
      </c>
      <c r="F18" s="112">
        <f>IF('נוסח א'!F27="נכון",2,0)</f>
        <v>0</v>
      </c>
      <c r="G18" s="112">
        <f>IF('נוסח א'!G27="נכון",2,0)</f>
        <v>0</v>
      </c>
      <c r="H18" s="112">
        <f>IF('נוסח א'!H27="ג",2,0)</f>
        <v>0</v>
      </c>
      <c r="I18" s="112">
        <f>IF('נוסח א'!I27="נכון",2,0)</f>
        <v>0</v>
      </c>
      <c r="J18" s="112">
        <f>IF('נוסח א'!J27="נכון",2,0)</f>
        <v>0</v>
      </c>
      <c r="K18" s="121">
        <f t="shared" si="0"/>
        <v>0</v>
      </c>
      <c r="L18" s="112">
        <f>IF('נוסח א'!L27="נכון",3,IF('נוסח א'!L27="חלקי",2,0))</f>
        <v>0</v>
      </c>
      <c r="M18" s="112">
        <f>IF('נוסח א'!M27="נכון",2,0)</f>
        <v>0</v>
      </c>
      <c r="N18" s="112">
        <f>IF('נוסח א'!N27="נכון",3,IF('נוסח א'!N27="חלקי",2,0))</f>
        <v>0</v>
      </c>
      <c r="O18" s="112">
        <f>IF('נוסח א'!O27="ב",2,0)</f>
        <v>0</v>
      </c>
      <c r="P18" s="112">
        <f>IF('נוסח א'!P27="נכון",3,IF('נוסח א'!P27="רק הסבר ביולוגי נכון",2,IF('נוסח א'!P27="רק ציון נתונים נכונים",1,0)))</f>
        <v>0</v>
      </c>
      <c r="Q18" s="112">
        <f>IF('נוסח א'!Q27=4,2,0)</f>
        <v>0</v>
      </c>
      <c r="R18" s="112">
        <f>IF('נוסח א'!R27="צוינו 2 מרכיבים",2,IF('נוסח א'!R27="צוין מרכיב 1",1,0))</f>
        <v>0</v>
      </c>
      <c r="S18" s="112">
        <f>IF('נוסח א'!S27="צוינו 2 מרכיבים",2,IF('נוסח א'!S27="צוין מרכיב 1",1,0))</f>
        <v>0</v>
      </c>
      <c r="T18" s="157">
        <f t="shared" si="1"/>
        <v>0</v>
      </c>
      <c r="U18" s="112">
        <f>IF('נוסח א'!U27=4,2,0)</f>
        <v>0</v>
      </c>
      <c r="V18" s="112">
        <f>IF('נוסח א'!V27="נכון",4,IF('נוסח א'!V27="חלקי - 3 נקודות",3,IF('נוסח א'!V27="חלקי - 2 נקודות",2,IF('נוסח א'!V27="חלקי - נקודה 1",1,0))))</f>
        <v>0</v>
      </c>
      <c r="W18" s="156">
        <f>IF('נוסח א'!W27="2 השלמות נכונות",2,IF('נוסח א'!W27="השלמה נכונה אחת",1,0))</f>
        <v>0</v>
      </c>
      <c r="X18" s="156">
        <f>IF('נוסח א'!X27="3 תשובות נכונות",2,IF('נוסח א'!X27="2 תשובות נכונות",1,0))</f>
        <v>0</v>
      </c>
      <c r="Y18" s="112">
        <f>IF('נוסח א'!Y27="נכון",2,0)</f>
        <v>0</v>
      </c>
      <c r="Z18" s="157">
        <f t="shared" si="2"/>
        <v>0</v>
      </c>
      <c r="AA18" s="112">
        <f>IF('נוסח א'!AA27="נכון",3,IF('נוסח א'!AA27="חלקי",2,0))</f>
        <v>0</v>
      </c>
      <c r="AB18" s="112">
        <f>IF('נוסח א'!AB27=1,2,0)</f>
        <v>0</v>
      </c>
      <c r="AC18" s="112">
        <f>IF('נוסח א'!AC27="נכון",2,0)</f>
        <v>0</v>
      </c>
      <c r="AD18" s="112">
        <f>IF('נוסח א'!AD27="א",2,0)</f>
        <v>0</v>
      </c>
      <c r="AE18" s="112">
        <f>IF('נוסח א'!AE27="צוינו 3 מרכיבים",3,IF('נוסח א'!AE27="צוינו 2 מרכיבים",2,IF('נוסח א'!AE27="צוין מרכיב 1",1,0)))</f>
        <v>0</v>
      </c>
      <c r="AF18" s="112">
        <f>IF('נוסח א'!AF27="נכון",4,IF('נוסח א'!AF27="חלקי",2,0))</f>
        <v>0</v>
      </c>
      <c r="AG18" s="112">
        <f>IF('נוסח א'!AG27="נכון",2,IF('נוסח א'!AG27="חלקי",1,0))</f>
        <v>0</v>
      </c>
      <c r="AH18" s="112">
        <f>IF('נוסח א'!AH27="3 תשובות נכונות",2,IF('נוסח א'!AH27="2 תשובות נכונות",1,0))</f>
        <v>0</v>
      </c>
      <c r="AI18" s="112">
        <f>IF('נוסח א'!AI27="נכון",3,IF('נוסח א'!AI27="חלקי",2,0))</f>
        <v>0</v>
      </c>
      <c r="AJ18" s="112">
        <f>IF('נוסח א'!AJ27="נכון",3,0)</f>
        <v>0</v>
      </c>
      <c r="AK18" s="112">
        <f>IF('נוסח א'!AK27=2,2,0)</f>
        <v>0</v>
      </c>
      <c r="AL18" s="112">
        <f>IF('נוסח א'!AL27="נכון",3,IF('נוסח א'!AL27="חלקי",1,0))</f>
        <v>0</v>
      </c>
      <c r="AM18" s="121">
        <f t="shared" si="3"/>
        <v>0</v>
      </c>
      <c r="AN18" s="156">
        <f>IF('נוסח א'!AN27="ב",2,0)</f>
        <v>0</v>
      </c>
      <c r="AO18" s="112">
        <f>IF('נוסח א'!AO27="4 תשובות נכונות",3,IF('נוסח א'!AO27="3 תשובות נכונות",2,IF('נוסח א'!AO27="2 תשובות נכונות",1,0)))</f>
        <v>0</v>
      </c>
      <c r="AP18" s="112">
        <f>IF('נוסח א'!AP27="4 תשובות נכונות",3,IF('נוסח א'!AP27="3 תשובות נכונות",2,IF('נוסח א'!AP27="2 תשובות נכונות",1,0)))</f>
        <v>0</v>
      </c>
      <c r="AQ18" s="112">
        <f>IF('נוסח א'!AQ27="נכון",3,IF('נוסח א'!AQ27="חלקי - 2 נקודות",2,IF('נוסח א'!AQ27="חלקי - נקודה 1",1,0)))</f>
        <v>0</v>
      </c>
      <c r="AR18" s="155">
        <f>IF('נוסח א'!AR27="נכון",3,IF('נוסח א'!AR27="חלקי",2,0))</f>
        <v>0</v>
      </c>
      <c r="AS18" s="155">
        <f>IF('נוסח א'!AS27="נכון",2,0)</f>
        <v>0</v>
      </c>
      <c r="AT18" s="152">
        <f t="shared" si="4"/>
        <v>0</v>
      </c>
      <c r="AU18" s="155">
        <f>IF('נוסח א'!AU27="4 יצוגים נכונים",4,IF('נוסח א'!AU27="3 יצוגים נכונים",3,IF('נוסח א'!AU27="2 יצוגים נכונים",2,IF('נוסח א'!AU27="יצוג נכון 1",1,0))))</f>
        <v>0</v>
      </c>
      <c r="AV18" s="155">
        <f>IF('נוסח א'!AV27="4 תשובות נכונות",2,IF('נוסח א'!AV27="2 או 3 תשובות נכונות",1,0))</f>
        <v>0</v>
      </c>
      <c r="AW18" s="152">
        <f t="shared" si="5"/>
        <v>0</v>
      </c>
      <c r="AX18" s="134">
        <f t="shared" si="6"/>
        <v>0</v>
      </c>
      <c r="AY18" s="134">
        <f t="shared" si="7"/>
        <v>0</v>
      </c>
      <c r="AZ18" s="152">
        <f>'נוסח א'!AX27</f>
        <v>0</v>
      </c>
      <c r="BA18" s="88">
        <f t="shared" si="8"/>
        <v>0</v>
      </c>
      <c r="BB18"/>
      <c r="BC18"/>
      <c r="BD18"/>
    </row>
    <row r="19" spans="1:56" x14ac:dyDescent="0.2">
      <c r="A19" s="10">
        <v>11</v>
      </c>
      <c r="B19" s="111">
        <f>'נוסח א'!B28</f>
        <v>0</v>
      </c>
      <c r="C19" s="112">
        <f>IF('נוסח א'!C28=2,2,0)</f>
        <v>0</v>
      </c>
      <c r="D19" s="112">
        <f>IF('נוסח א'!D28=4,2,0)</f>
        <v>0</v>
      </c>
      <c r="E19" s="112">
        <f>IF('נוסח א'!E28="נכון",2,0)</f>
        <v>0</v>
      </c>
      <c r="F19" s="112">
        <f>IF('נוסח א'!F28="נכון",2,0)</f>
        <v>0</v>
      </c>
      <c r="G19" s="112">
        <f>IF('נוסח א'!G28="נכון",2,0)</f>
        <v>0</v>
      </c>
      <c r="H19" s="112">
        <f>IF('נוסח א'!H28="ג",2,0)</f>
        <v>0</v>
      </c>
      <c r="I19" s="112">
        <f>IF('נוסח א'!I28="נכון",2,0)</f>
        <v>0</v>
      </c>
      <c r="J19" s="112">
        <f>IF('נוסח א'!J28="נכון",2,0)</f>
        <v>0</v>
      </c>
      <c r="K19" s="121">
        <f t="shared" si="0"/>
        <v>0</v>
      </c>
      <c r="L19" s="112">
        <f>IF('נוסח א'!L28="נכון",3,IF('נוסח א'!L28="חלקי",2,0))</f>
        <v>0</v>
      </c>
      <c r="M19" s="112">
        <f>IF('נוסח א'!M28="נכון",2,0)</f>
        <v>0</v>
      </c>
      <c r="N19" s="112">
        <f>IF('נוסח א'!N28="נכון",3,IF('נוסח א'!N28="חלקי",2,0))</f>
        <v>0</v>
      </c>
      <c r="O19" s="112">
        <f>IF('נוסח א'!O28="ב",2,0)</f>
        <v>0</v>
      </c>
      <c r="P19" s="112">
        <f>IF('נוסח א'!P28="נכון",3,IF('נוסח א'!P28="רק הסבר ביולוגי נכון",2,IF('נוסח א'!P28="רק ציון נתונים נכונים",1,0)))</f>
        <v>0</v>
      </c>
      <c r="Q19" s="112">
        <f>IF('נוסח א'!Q28=4,2,0)</f>
        <v>0</v>
      </c>
      <c r="R19" s="112">
        <f>IF('נוסח א'!R28="צוינו 2 מרכיבים",2,IF('נוסח א'!R28="צוין מרכיב 1",1,0))</f>
        <v>0</v>
      </c>
      <c r="S19" s="112">
        <f>IF('נוסח א'!S28="צוינו 2 מרכיבים",2,IF('נוסח א'!S28="צוין מרכיב 1",1,0))</f>
        <v>0</v>
      </c>
      <c r="T19" s="157">
        <f t="shared" si="1"/>
        <v>0</v>
      </c>
      <c r="U19" s="112">
        <f>IF('נוסח א'!U28=4,2,0)</f>
        <v>0</v>
      </c>
      <c r="V19" s="112">
        <f>IF('נוסח א'!V28="נכון",4,IF('נוסח א'!V28="חלקי - 3 נקודות",3,IF('נוסח א'!V28="חלקי - 2 נקודות",2,IF('נוסח א'!V28="חלקי - נקודה 1",1,0))))</f>
        <v>0</v>
      </c>
      <c r="W19" s="156">
        <f>IF('נוסח א'!W28="2 השלמות נכונות",2,IF('נוסח א'!W28="השלמה נכונה אחת",1,0))</f>
        <v>0</v>
      </c>
      <c r="X19" s="156">
        <f>IF('נוסח א'!X28="3 תשובות נכונות",2,IF('נוסח א'!X28="2 תשובות נכונות",1,0))</f>
        <v>0</v>
      </c>
      <c r="Y19" s="112">
        <f>IF('נוסח א'!Y28="נכון",2,0)</f>
        <v>0</v>
      </c>
      <c r="Z19" s="157">
        <f t="shared" si="2"/>
        <v>0</v>
      </c>
      <c r="AA19" s="112">
        <f>IF('נוסח א'!AA28="נכון",3,IF('נוסח א'!AA28="חלקי",2,0))</f>
        <v>0</v>
      </c>
      <c r="AB19" s="112">
        <f>IF('נוסח א'!AB28=1,2,0)</f>
        <v>0</v>
      </c>
      <c r="AC19" s="112">
        <f>IF('נוסח א'!AC28="נכון",2,0)</f>
        <v>0</v>
      </c>
      <c r="AD19" s="112">
        <f>IF('נוסח א'!AD28="א",2,0)</f>
        <v>0</v>
      </c>
      <c r="AE19" s="112">
        <f>IF('נוסח א'!AE28="צוינו 3 מרכיבים",3,IF('נוסח א'!AE28="צוינו 2 מרכיבים",2,IF('נוסח א'!AE28="צוין מרכיב 1",1,0)))</f>
        <v>0</v>
      </c>
      <c r="AF19" s="112">
        <f>IF('נוסח א'!AF28="נכון",4,IF('נוסח א'!AF28="חלקי",2,0))</f>
        <v>0</v>
      </c>
      <c r="AG19" s="112">
        <f>IF('נוסח א'!AG28="נכון",2,IF('נוסח א'!AG28="חלקי",1,0))</f>
        <v>0</v>
      </c>
      <c r="AH19" s="112">
        <f>IF('נוסח א'!AH28="3 תשובות נכונות",2,IF('נוסח א'!AH28="2 תשובות נכונות",1,0))</f>
        <v>0</v>
      </c>
      <c r="AI19" s="112">
        <f>IF('נוסח א'!AI28="נכון",3,IF('נוסח א'!AI28="חלקי",2,0))</f>
        <v>0</v>
      </c>
      <c r="AJ19" s="112">
        <f>IF('נוסח א'!AJ28="נכון",3,0)</f>
        <v>0</v>
      </c>
      <c r="AK19" s="112">
        <f>IF('נוסח א'!AK28=2,2,0)</f>
        <v>0</v>
      </c>
      <c r="AL19" s="112">
        <f>IF('נוסח א'!AL28="נכון",3,IF('נוסח א'!AL28="חלקי",1,0))</f>
        <v>0</v>
      </c>
      <c r="AM19" s="121">
        <f t="shared" si="3"/>
        <v>0</v>
      </c>
      <c r="AN19" s="156">
        <f>IF('נוסח א'!AN28="ב",2,0)</f>
        <v>0</v>
      </c>
      <c r="AO19" s="112">
        <f>IF('נוסח א'!AO28="4 תשובות נכונות",3,IF('נוסח א'!AO28="3 תשובות נכונות",2,IF('נוסח א'!AO28="2 תשובות נכונות",1,0)))</f>
        <v>0</v>
      </c>
      <c r="AP19" s="112">
        <f>IF('נוסח א'!AP28="4 תשובות נכונות",3,IF('נוסח א'!AP28="3 תשובות נכונות",2,IF('נוסח א'!AP28="2 תשובות נכונות",1,0)))</f>
        <v>0</v>
      </c>
      <c r="AQ19" s="112">
        <f>IF('נוסח א'!AQ28="נכון",3,IF('נוסח א'!AQ28="חלקי - 2 נקודות",2,IF('נוסח א'!AQ28="חלקי - נקודה 1",1,0)))</f>
        <v>0</v>
      </c>
      <c r="AR19" s="155">
        <f>IF('נוסח א'!AR28="נכון",3,IF('נוסח א'!AR28="חלקי",2,0))</f>
        <v>0</v>
      </c>
      <c r="AS19" s="155">
        <f>IF('נוסח א'!AS28="נכון",2,0)</f>
        <v>0</v>
      </c>
      <c r="AT19" s="152">
        <f t="shared" si="4"/>
        <v>0</v>
      </c>
      <c r="AU19" s="155">
        <f>IF('נוסח א'!AU28="4 יצוגים נכונים",4,IF('נוסח א'!AU28="3 יצוגים נכונים",3,IF('נוסח א'!AU28="2 יצוגים נכונים",2,IF('נוסח א'!AU28="יצוג נכון 1",1,0))))</f>
        <v>0</v>
      </c>
      <c r="AV19" s="155">
        <f>IF('נוסח א'!AV28="4 תשובות נכונות",2,IF('נוסח א'!AV28="2 או 3 תשובות נכונות",1,0))</f>
        <v>0</v>
      </c>
      <c r="AW19" s="152">
        <f t="shared" si="5"/>
        <v>0</v>
      </c>
      <c r="AX19" s="134">
        <f t="shared" si="6"/>
        <v>0</v>
      </c>
      <c r="AY19" s="134">
        <f t="shared" si="7"/>
        <v>0</v>
      </c>
      <c r="AZ19" s="152">
        <f>'נוסח א'!AX28</f>
        <v>0</v>
      </c>
      <c r="BA19" s="88">
        <f t="shared" si="8"/>
        <v>0</v>
      </c>
      <c r="BB19"/>
      <c r="BC19"/>
      <c r="BD19"/>
    </row>
    <row r="20" spans="1:56" x14ac:dyDescent="0.2">
      <c r="A20" s="10">
        <v>12</v>
      </c>
      <c r="B20" s="111">
        <f>'נוסח א'!B29</f>
        <v>0</v>
      </c>
      <c r="C20" s="112">
        <f>IF('נוסח א'!C29=2,2,0)</f>
        <v>0</v>
      </c>
      <c r="D20" s="112">
        <f>IF('נוסח א'!D29=4,2,0)</f>
        <v>0</v>
      </c>
      <c r="E20" s="112">
        <f>IF('נוסח א'!E29="נכון",2,0)</f>
        <v>0</v>
      </c>
      <c r="F20" s="112">
        <f>IF('נוסח א'!F29="נכון",2,0)</f>
        <v>0</v>
      </c>
      <c r="G20" s="112">
        <f>IF('נוסח א'!G29="נכון",2,0)</f>
        <v>0</v>
      </c>
      <c r="H20" s="112">
        <f>IF('נוסח א'!H29="ג",2,0)</f>
        <v>0</v>
      </c>
      <c r="I20" s="112">
        <f>IF('נוסח א'!I29="נכון",2,0)</f>
        <v>0</v>
      </c>
      <c r="J20" s="112">
        <f>IF('נוסח א'!J29="נכון",2,0)</f>
        <v>0</v>
      </c>
      <c r="K20" s="121">
        <f t="shared" si="0"/>
        <v>0</v>
      </c>
      <c r="L20" s="112">
        <f>IF('נוסח א'!L29="נכון",3,IF('נוסח א'!L29="חלקי",2,0))</f>
        <v>0</v>
      </c>
      <c r="M20" s="112">
        <f>IF('נוסח א'!M29="נכון",2,0)</f>
        <v>0</v>
      </c>
      <c r="N20" s="112">
        <f>IF('נוסח א'!N29="נכון",3,IF('נוסח א'!N29="חלקי",2,0))</f>
        <v>0</v>
      </c>
      <c r="O20" s="112">
        <f>IF('נוסח א'!O29="ב",2,0)</f>
        <v>0</v>
      </c>
      <c r="P20" s="112">
        <f>IF('נוסח א'!P29="נכון",3,IF('נוסח א'!P29="רק הסבר ביולוגי נכון",2,IF('נוסח א'!P29="רק ציון נתונים נכונים",1,0)))</f>
        <v>0</v>
      </c>
      <c r="Q20" s="112">
        <f>IF('נוסח א'!Q29=4,2,0)</f>
        <v>0</v>
      </c>
      <c r="R20" s="112">
        <f>IF('נוסח א'!R29="צוינו 2 מרכיבים",2,IF('נוסח א'!R29="צוין מרכיב 1",1,0))</f>
        <v>0</v>
      </c>
      <c r="S20" s="112">
        <f>IF('נוסח א'!S29="צוינו 2 מרכיבים",2,IF('נוסח א'!S29="צוין מרכיב 1",1,0))</f>
        <v>0</v>
      </c>
      <c r="T20" s="157">
        <f t="shared" si="1"/>
        <v>0</v>
      </c>
      <c r="U20" s="112">
        <f>IF('נוסח א'!U29=4,2,0)</f>
        <v>0</v>
      </c>
      <c r="V20" s="112">
        <f>IF('נוסח א'!V29="נכון",4,IF('נוסח א'!V29="חלקי - 3 נקודות",3,IF('נוסח א'!V29="חלקי - 2 נקודות",2,IF('נוסח א'!V29="חלקי - נקודה 1",1,0))))</f>
        <v>0</v>
      </c>
      <c r="W20" s="156">
        <f>IF('נוסח א'!W29="2 השלמות נכונות",2,IF('נוסח א'!W29="השלמה נכונה אחת",1,0))</f>
        <v>0</v>
      </c>
      <c r="X20" s="156">
        <f>IF('נוסח א'!X29="3 תשובות נכונות",2,IF('נוסח א'!X29="2 תשובות נכונות",1,0))</f>
        <v>0</v>
      </c>
      <c r="Y20" s="112">
        <f>IF('נוסח א'!Y29="נכון",2,0)</f>
        <v>0</v>
      </c>
      <c r="Z20" s="157">
        <f t="shared" si="2"/>
        <v>0</v>
      </c>
      <c r="AA20" s="112">
        <f>IF('נוסח א'!AA29="נכון",3,IF('נוסח א'!AA29="חלקי",2,0))</f>
        <v>0</v>
      </c>
      <c r="AB20" s="112">
        <f>IF('נוסח א'!AB29=1,2,0)</f>
        <v>0</v>
      </c>
      <c r="AC20" s="112">
        <f>IF('נוסח א'!AC29="נכון",2,0)</f>
        <v>0</v>
      </c>
      <c r="AD20" s="112">
        <f>IF('נוסח א'!AD29="א",2,0)</f>
        <v>0</v>
      </c>
      <c r="AE20" s="112">
        <f>IF('נוסח א'!AE29="צוינו 3 מרכיבים",3,IF('נוסח א'!AE29="צוינו 2 מרכיבים",2,IF('נוסח א'!AE29="צוין מרכיב 1",1,0)))</f>
        <v>0</v>
      </c>
      <c r="AF20" s="112">
        <f>IF('נוסח א'!AF29="נכון",4,IF('נוסח א'!AF29="חלקי",2,0))</f>
        <v>0</v>
      </c>
      <c r="AG20" s="112">
        <f>IF('נוסח א'!AG29="נכון",2,IF('נוסח א'!AG29="חלקי",1,0))</f>
        <v>0</v>
      </c>
      <c r="AH20" s="112">
        <f>IF('נוסח א'!AH29="3 תשובות נכונות",2,IF('נוסח א'!AH29="2 תשובות נכונות",1,0))</f>
        <v>0</v>
      </c>
      <c r="AI20" s="112">
        <f>IF('נוסח א'!AI29="נכון",3,IF('נוסח א'!AI29="חלקי",2,0))</f>
        <v>0</v>
      </c>
      <c r="AJ20" s="112">
        <f>IF('נוסח א'!AJ29="נכון",3,0)</f>
        <v>0</v>
      </c>
      <c r="AK20" s="112">
        <f>IF('נוסח א'!AK29=2,2,0)</f>
        <v>0</v>
      </c>
      <c r="AL20" s="112">
        <f>IF('נוסח א'!AL29="נכון",3,IF('נוסח א'!AL29="חלקי",1,0))</f>
        <v>0</v>
      </c>
      <c r="AM20" s="121">
        <f t="shared" si="3"/>
        <v>0</v>
      </c>
      <c r="AN20" s="156">
        <f>IF('נוסח א'!AN29="ב",2,0)</f>
        <v>0</v>
      </c>
      <c r="AO20" s="112">
        <f>IF('נוסח א'!AO29="4 תשובות נכונות",3,IF('נוסח א'!AO29="3 תשובות נכונות",2,IF('נוסח א'!AO29="2 תשובות נכונות",1,0)))</f>
        <v>0</v>
      </c>
      <c r="AP20" s="112">
        <f>IF('נוסח א'!AP29="4 תשובות נכונות",3,IF('נוסח א'!AP29="3 תשובות נכונות",2,IF('נוסח א'!AP29="2 תשובות נכונות",1,0)))</f>
        <v>0</v>
      </c>
      <c r="AQ20" s="112">
        <f>IF('נוסח א'!AQ29="נכון",3,IF('נוסח א'!AQ29="חלקי - 2 נקודות",2,IF('נוסח א'!AQ29="חלקי - נקודה 1",1,0)))</f>
        <v>0</v>
      </c>
      <c r="AR20" s="155">
        <f>IF('נוסח א'!AR29="נכון",3,IF('נוסח א'!AR29="חלקי",2,0))</f>
        <v>0</v>
      </c>
      <c r="AS20" s="155">
        <f>IF('נוסח א'!AS29="נכון",2,0)</f>
        <v>0</v>
      </c>
      <c r="AT20" s="152">
        <f t="shared" si="4"/>
        <v>0</v>
      </c>
      <c r="AU20" s="155">
        <f>IF('נוסח א'!AU29="4 יצוגים נכונים",4,IF('נוסח א'!AU29="3 יצוגים נכונים",3,IF('נוסח א'!AU29="2 יצוגים נכונים",2,IF('נוסח א'!AU29="יצוג נכון 1",1,0))))</f>
        <v>0</v>
      </c>
      <c r="AV20" s="155">
        <f>IF('נוסח א'!AV29="4 תשובות נכונות",2,IF('נוסח א'!AV29="2 או 3 תשובות נכונות",1,0))</f>
        <v>0</v>
      </c>
      <c r="AW20" s="152">
        <f t="shared" si="5"/>
        <v>0</v>
      </c>
      <c r="AX20" s="134">
        <f t="shared" si="6"/>
        <v>0</v>
      </c>
      <c r="AY20" s="134">
        <f t="shared" si="7"/>
        <v>0</v>
      </c>
      <c r="AZ20" s="152">
        <f>'נוסח א'!AX29</f>
        <v>0</v>
      </c>
      <c r="BA20" s="88">
        <f t="shared" si="8"/>
        <v>0</v>
      </c>
      <c r="BB20"/>
      <c r="BC20"/>
      <c r="BD20"/>
    </row>
    <row r="21" spans="1:56" x14ac:dyDescent="0.2">
      <c r="A21" s="10">
        <v>13</v>
      </c>
      <c r="B21" s="111">
        <f>'נוסח א'!B30</f>
        <v>0</v>
      </c>
      <c r="C21" s="112">
        <f>IF('נוסח א'!C30=2,2,0)</f>
        <v>0</v>
      </c>
      <c r="D21" s="112">
        <f>IF('נוסח א'!D30=4,2,0)</f>
        <v>0</v>
      </c>
      <c r="E21" s="112">
        <f>IF('נוסח א'!E30="נכון",2,0)</f>
        <v>0</v>
      </c>
      <c r="F21" s="112">
        <f>IF('נוסח א'!F30="נכון",2,0)</f>
        <v>0</v>
      </c>
      <c r="G21" s="112">
        <f>IF('נוסח א'!G30="נכון",2,0)</f>
        <v>0</v>
      </c>
      <c r="H21" s="112">
        <f>IF('נוסח א'!H30="ג",2,0)</f>
        <v>0</v>
      </c>
      <c r="I21" s="112">
        <f>IF('נוסח א'!I30="נכון",2,0)</f>
        <v>0</v>
      </c>
      <c r="J21" s="112">
        <f>IF('נוסח א'!J30="נכון",2,0)</f>
        <v>0</v>
      </c>
      <c r="K21" s="121">
        <f t="shared" si="0"/>
        <v>0</v>
      </c>
      <c r="L21" s="112">
        <f>IF('נוסח א'!L30="נכון",3,IF('נוסח א'!L30="חלקי",2,0))</f>
        <v>0</v>
      </c>
      <c r="M21" s="112">
        <f>IF('נוסח א'!M30="נכון",2,0)</f>
        <v>0</v>
      </c>
      <c r="N21" s="112">
        <f>IF('נוסח א'!N30="נכון",3,IF('נוסח א'!N30="חלקי",2,0))</f>
        <v>0</v>
      </c>
      <c r="O21" s="112">
        <f>IF('נוסח א'!O30="ב",2,0)</f>
        <v>0</v>
      </c>
      <c r="P21" s="112">
        <f>IF('נוסח א'!P30="נכון",3,IF('נוסח א'!P30="רק הסבר ביולוגי נכון",2,IF('נוסח א'!P30="רק ציון נתונים נכונים",1,0)))</f>
        <v>0</v>
      </c>
      <c r="Q21" s="112">
        <f>IF('נוסח א'!Q30=4,2,0)</f>
        <v>0</v>
      </c>
      <c r="R21" s="112">
        <f>IF('נוסח א'!R30="צוינו 2 מרכיבים",2,IF('נוסח א'!R30="צוין מרכיב 1",1,0))</f>
        <v>0</v>
      </c>
      <c r="S21" s="112">
        <f>IF('נוסח א'!S30="צוינו 2 מרכיבים",2,IF('נוסח א'!S30="צוין מרכיב 1",1,0))</f>
        <v>0</v>
      </c>
      <c r="T21" s="157">
        <f t="shared" si="1"/>
        <v>0</v>
      </c>
      <c r="U21" s="112">
        <f>IF('נוסח א'!U30=4,2,0)</f>
        <v>0</v>
      </c>
      <c r="V21" s="112">
        <f>IF('נוסח א'!V30="נכון",4,IF('נוסח א'!V30="חלקי - 3 נקודות",3,IF('נוסח א'!V30="חלקי - 2 נקודות",2,IF('נוסח א'!V30="חלקי - נקודה 1",1,0))))</f>
        <v>0</v>
      </c>
      <c r="W21" s="156">
        <f>IF('נוסח א'!W30="2 השלמות נכונות",2,IF('נוסח א'!W30="השלמה נכונה אחת",1,0))</f>
        <v>0</v>
      </c>
      <c r="X21" s="156">
        <f>IF('נוסח א'!X30="3 תשובות נכונות",2,IF('נוסח א'!X30="2 תשובות נכונות",1,0))</f>
        <v>0</v>
      </c>
      <c r="Y21" s="112">
        <f>IF('נוסח א'!Y30="נכון",2,0)</f>
        <v>0</v>
      </c>
      <c r="Z21" s="157">
        <f t="shared" si="2"/>
        <v>0</v>
      </c>
      <c r="AA21" s="112">
        <f>IF('נוסח א'!AA30="נכון",3,IF('נוסח א'!AA30="חלקי",2,0))</f>
        <v>0</v>
      </c>
      <c r="AB21" s="112">
        <f>IF('נוסח א'!AB30=1,2,0)</f>
        <v>0</v>
      </c>
      <c r="AC21" s="112">
        <f>IF('נוסח א'!AC30="נכון",2,0)</f>
        <v>0</v>
      </c>
      <c r="AD21" s="112">
        <f>IF('נוסח א'!AD30="א",2,0)</f>
        <v>0</v>
      </c>
      <c r="AE21" s="112">
        <f>IF('נוסח א'!AE30="צוינו 3 מרכיבים",3,IF('נוסח א'!AE30="צוינו 2 מרכיבים",2,IF('נוסח א'!AE30="צוין מרכיב 1",1,0)))</f>
        <v>0</v>
      </c>
      <c r="AF21" s="112">
        <f>IF('נוסח א'!AF30="נכון",4,IF('נוסח א'!AF30="חלקי",2,0))</f>
        <v>0</v>
      </c>
      <c r="AG21" s="112">
        <f>IF('נוסח א'!AG30="נכון",2,IF('נוסח א'!AG30="חלקי",1,0))</f>
        <v>0</v>
      </c>
      <c r="AH21" s="112">
        <f>IF('נוסח א'!AH30="3 תשובות נכונות",2,IF('נוסח א'!AH30="2 תשובות נכונות",1,0))</f>
        <v>0</v>
      </c>
      <c r="AI21" s="112">
        <f>IF('נוסח א'!AI30="נכון",3,IF('נוסח א'!AI30="חלקי",2,0))</f>
        <v>0</v>
      </c>
      <c r="AJ21" s="112">
        <f>IF('נוסח א'!AJ30="נכון",3,0)</f>
        <v>0</v>
      </c>
      <c r="AK21" s="112">
        <f>IF('נוסח א'!AK30=2,2,0)</f>
        <v>0</v>
      </c>
      <c r="AL21" s="112">
        <f>IF('נוסח א'!AL30="נכון",3,IF('נוסח א'!AL30="חלקי",1,0))</f>
        <v>0</v>
      </c>
      <c r="AM21" s="121">
        <f t="shared" si="3"/>
        <v>0</v>
      </c>
      <c r="AN21" s="156">
        <f>IF('נוסח א'!AN30="ב",2,0)</f>
        <v>0</v>
      </c>
      <c r="AO21" s="112">
        <f>IF('נוסח א'!AO30="4 תשובות נכונות",3,IF('נוסח א'!AO30="3 תשובות נכונות",2,IF('נוסח א'!AO30="2 תשובות נכונות",1,0)))</f>
        <v>0</v>
      </c>
      <c r="AP21" s="112">
        <f>IF('נוסח א'!AP30="4 תשובות נכונות",3,IF('נוסח א'!AP30="3 תשובות נכונות",2,IF('נוסח א'!AP30="2 תשובות נכונות",1,0)))</f>
        <v>0</v>
      </c>
      <c r="AQ21" s="112">
        <f>IF('נוסח א'!AQ30="נכון",3,IF('נוסח א'!AQ30="חלקי - 2 נקודות",2,IF('נוסח א'!AQ30="חלקי - נקודה 1",1,0)))</f>
        <v>0</v>
      </c>
      <c r="AR21" s="155">
        <f>IF('נוסח א'!AR30="נכון",3,IF('נוסח א'!AR30="חלקי",2,0))</f>
        <v>0</v>
      </c>
      <c r="AS21" s="155">
        <f>IF('נוסח א'!AS30="נכון",2,0)</f>
        <v>0</v>
      </c>
      <c r="AT21" s="152">
        <f t="shared" si="4"/>
        <v>0</v>
      </c>
      <c r="AU21" s="155">
        <f>IF('נוסח א'!AU30="4 יצוגים נכונים",4,IF('נוסח א'!AU30="3 יצוגים נכונים",3,IF('נוסח א'!AU30="2 יצוגים נכונים",2,IF('נוסח א'!AU30="יצוג נכון 1",1,0))))</f>
        <v>0</v>
      </c>
      <c r="AV21" s="155">
        <f>IF('נוסח א'!AV30="4 תשובות נכונות",2,IF('נוסח א'!AV30="2 או 3 תשובות נכונות",1,0))</f>
        <v>0</v>
      </c>
      <c r="AW21" s="152">
        <f t="shared" si="5"/>
        <v>0</v>
      </c>
      <c r="AX21" s="134">
        <f t="shared" si="6"/>
        <v>0</v>
      </c>
      <c r="AY21" s="134">
        <f t="shared" si="7"/>
        <v>0</v>
      </c>
      <c r="AZ21" s="152">
        <f>'נוסח א'!AX30</f>
        <v>0</v>
      </c>
      <c r="BA21" s="88">
        <f t="shared" si="8"/>
        <v>0</v>
      </c>
      <c r="BB21"/>
      <c r="BC21"/>
      <c r="BD21"/>
    </row>
    <row r="22" spans="1:56" x14ac:dyDescent="0.2">
      <c r="A22" s="10">
        <v>14</v>
      </c>
      <c r="B22" s="111">
        <f>'נוסח א'!B31</f>
        <v>0</v>
      </c>
      <c r="C22" s="112">
        <f>IF('נוסח א'!C31=2,2,0)</f>
        <v>0</v>
      </c>
      <c r="D22" s="112">
        <f>IF('נוסח א'!D31=4,2,0)</f>
        <v>0</v>
      </c>
      <c r="E22" s="112">
        <f>IF('נוסח א'!E31="נכון",2,0)</f>
        <v>0</v>
      </c>
      <c r="F22" s="112">
        <f>IF('נוסח א'!F31="נכון",2,0)</f>
        <v>0</v>
      </c>
      <c r="G22" s="112">
        <f>IF('נוסח א'!G31="נכון",2,0)</f>
        <v>0</v>
      </c>
      <c r="H22" s="112">
        <f>IF('נוסח א'!H31="ג",2,0)</f>
        <v>0</v>
      </c>
      <c r="I22" s="112">
        <f>IF('נוסח א'!I31="נכון",2,0)</f>
        <v>0</v>
      </c>
      <c r="J22" s="112">
        <f>IF('נוסח א'!J31="נכון",2,0)</f>
        <v>0</v>
      </c>
      <c r="K22" s="121">
        <f t="shared" si="0"/>
        <v>0</v>
      </c>
      <c r="L22" s="112">
        <f>IF('נוסח א'!L31="נכון",3,IF('נוסח א'!L31="חלקי",2,0))</f>
        <v>0</v>
      </c>
      <c r="M22" s="112">
        <f>IF('נוסח א'!M31="נכון",2,0)</f>
        <v>0</v>
      </c>
      <c r="N22" s="112">
        <f>IF('נוסח א'!N31="נכון",3,IF('נוסח א'!N31="חלקי",2,0))</f>
        <v>0</v>
      </c>
      <c r="O22" s="112">
        <f>IF('נוסח א'!O31="ב",2,0)</f>
        <v>0</v>
      </c>
      <c r="P22" s="112">
        <f>IF('נוסח א'!P31="נכון",3,IF('נוסח א'!P31="רק הסבר ביולוגי נכון",2,IF('נוסח א'!P31="רק ציון נתונים נכונים",1,0)))</f>
        <v>0</v>
      </c>
      <c r="Q22" s="112">
        <f>IF('נוסח א'!Q31=4,2,0)</f>
        <v>0</v>
      </c>
      <c r="R22" s="112">
        <f>IF('נוסח א'!R31="צוינו 2 מרכיבים",2,IF('נוסח א'!R31="צוין מרכיב 1",1,0))</f>
        <v>0</v>
      </c>
      <c r="S22" s="112">
        <f>IF('נוסח א'!S31="צוינו 2 מרכיבים",2,IF('נוסח א'!S31="צוין מרכיב 1",1,0))</f>
        <v>0</v>
      </c>
      <c r="T22" s="157">
        <f t="shared" si="1"/>
        <v>0</v>
      </c>
      <c r="U22" s="112">
        <f>IF('נוסח א'!U31=4,2,0)</f>
        <v>0</v>
      </c>
      <c r="V22" s="112">
        <f>IF('נוסח א'!V31="נכון",4,IF('נוסח א'!V31="חלקי - 3 נקודות",3,IF('נוסח א'!V31="חלקי - 2 נקודות",2,IF('נוסח א'!V31="חלקי - נקודה 1",1,0))))</f>
        <v>0</v>
      </c>
      <c r="W22" s="156">
        <f>IF('נוסח א'!W31="2 השלמות נכונות",2,IF('נוסח א'!W31="השלמה נכונה אחת",1,0))</f>
        <v>0</v>
      </c>
      <c r="X22" s="156">
        <f>IF('נוסח א'!X31="3 תשובות נכונות",2,IF('נוסח א'!X31="2 תשובות נכונות",1,0))</f>
        <v>0</v>
      </c>
      <c r="Y22" s="112">
        <f>IF('נוסח א'!Y31="נכון",2,0)</f>
        <v>0</v>
      </c>
      <c r="Z22" s="157">
        <f t="shared" si="2"/>
        <v>0</v>
      </c>
      <c r="AA22" s="112">
        <f>IF('נוסח א'!AA31="נכון",3,IF('נוסח א'!AA31="חלקי",2,0))</f>
        <v>0</v>
      </c>
      <c r="AB22" s="112">
        <f>IF('נוסח א'!AB31=1,2,0)</f>
        <v>0</v>
      </c>
      <c r="AC22" s="112">
        <f>IF('נוסח א'!AC31="נכון",2,0)</f>
        <v>0</v>
      </c>
      <c r="AD22" s="112">
        <f>IF('נוסח א'!AD31="א",2,0)</f>
        <v>0</v>
      </c>
      <c r="AE22" s="112">
        <f>IF('נוסח א'!AE31="צוינו 3 מרכיבים",3,IF('נוסח א'!AE31="צוינו 2 מרכיבים",2,IF('נוסח א'!AE31="צוין מרכיב 1",1,0)))</f>
        <v>0</v>
      </c>
      <c r="AF22" s="112">
        <f>IF('נוסח א'!AF31="נכון",4,IF('נוסח א'!AF31="חלקי",2,0))</f>
        <v>0</v>
      </c>
      <c r="AG22" s="112">
        <f>IF('נוסח א'!AG31="נכון",2,IF('נוסח א'!AG31="חלקי",1,0))</f>
        <v>0</v>
      </c>
      <c r="AH22" s="112">
        <f>IF('נוסח א'!AH31="3 תשובות נכונות",2,IF('נוסח א'!AH31="2 תשובות נכונות",1,0))</f>
        <v>0</v>
      </c>
      <c r="AI22" s="112">
        <f>IF('נוסח א'!AI31="נכון",3,IF('נוסח א'!AI31="חלקי",2,0))</f>
        <v>0</v>
      </c>
      <c r="AJ22" s="112">
        <f>IF('נוסח א'!AJ31="נכון",3,0)</f>
        <v>0</v>
      </c>
      <c r="AK22" s="112">
        <f>IF('נוסח א'!AK31=2,2,0)</f>
        <v>0</v>
      </c>
      <c r="AL22" s="112">
        <f>IF('נוסח א'!AL31="נכון",3,IF('נוסח א'!AL31="חלקי",1,0))</f>
        <v>0</v>
      </c>
      <c r="AM22" s="121">
        <f t="shared" si="3"/>
        <v>0</v>
      </c>
      <c r="AN22" s="156">
        <f>IF('נוסח א'!AN31="ב",2,0)</f>
        <v>0</v>
      </c>
      <c r="AO22" s="112">
        <f>IF('נוסח א'!AO31="4 תשובות נכונות",3,IF('נוסח א'!AO31="3 תשובות נכונות",2,IF('נוסח א'!AO31="2 תשובות נכונות",1,0)))</f>
        <v>0</v>
      </c>
      <c r="AP22" s="112">
        <f>IF('נוסח א'!AP31="4 תשובות נכונות",3,IF('נוסח א'!AP31="3 תשובות נכונות",2,IF('נוסח א'!AP31="2 תשובות נכונות",1,0)))</f>
        <v>0</v>
      </c>
      <c r="AQ22" s="112">
        <f>IF('נוסח א'!AQ31="נכון",3,IF('נוסח א'!AQ31="חלקי - 2 נקודות",2,IF('נוסח א'!AQ31="חלקי - נקודה 1",1,0)))</f>
        <v>0</v>
      </c>
      <c r="AR22" s="155">
        <f>IF('נוסח א'!AR31="נכון",3,IF('נוסח א'!AR31="חלקי",2,0))</f>
        <v>0</v>
      </c>
      <c r="AS22" s="155">
        <f>IF('נוסח א'!AS31="נכון",2,0)</f>
        <v>0</v>
      </c>
      <c r="AT22" s="152">
        <f t="shared" si="4"/>
        <v>0</v>
      </c>
      <c r="AU22" s="155">
        <f>IF('נוסח א'!AU31="4 יצוגים נכונים",4,IF('נוסח א'!AU31="3 יצוגים נכונים",3,IF('נוסח א'!AU31="2 יצוגים נכונים",2,IF('נוסח א'!AU31="יצוג נכון 1",1,0))))</f>
        <v>0</v>
      </c>
      <c r="AV22" s="155">
        <f>IF('נוסח א'!AV31="4 תשובות נכונות",2,IF('נוסח א'!AV31="2 או 3 תשובות נכונות",1,0))</f>
        <v>0</v>
      </c>
      <c r="AW22" s="152">
        <f t="shared" si="5"/>
        <v>0</v>
      </c>
      <c r="AX22" s="134">
        <f t="shared" si="6"/>
        <v>0</v>
      </c>
      <c r="AY22" s="134">
        <f t="shared" si="7"/>
        <v>0</v>
      </c>
      <c r="AZ22" s="152">
        <f>'נוסח א'!AX31</f>
        <v>0</v>
      </c>
      <c r="BA22" s="88">
        <f t="shared" si="8"/>
        <v>0</v>
      </c>
      <c r="BB22"/>
      <c r="BC22"/>
      <c r="BD22"/>
    </row>
    <row r="23" spans="1:56" x14ac:dyDescent="0.2">
      <c r="A23" s="10">
        <v>15</v>
      </c>
      <c r="B23" s="111">
        <f>'נוסח א'!B32</f>
        <v>0</v>
      </c>
      <c r="C23" s="112">
        <f>IF('נוסח א'!C32=2,2,0)</f>
        <v>0</v>
      </c>
      <c r="D23" s="112">
        <f>IF('נוסח א'!D32=4,2,0)</f>
        <v>0</v>
      </c>
      <c r="E23" s="112">
        <f>IF('נוסח א'!E32="נכון",2,0)</f>
        <v>0</v>
      </c>
      <c r="F23" s="112">
        <f>IF('נוסח א'!F32="נכון",2,0)</f>
        <v>0</v>
      </c>
      <c r="G23" s="112">
        <f>IF('נוסח א'!G32="נכון",2,0)</f>
        <v>0</v>
      </c>
      <c r="H23" s="112">
        <f>IF('נוסח א'!H32="ג",2,0)</f>
        <v>0</v>
      </c>
      <c r="I23" s="112">
        <f>IF('נוסח א'!I32="נכון",2,0)</f>
        <v>0</v>
      </c>
      <c r="J23" s="112">
        <f>IF('נוסח א'!J32="נכון",2,0)</f>
        <v>0</v>
      </c>
      <c r="K23" s="121">
        <f t="shared" si="0"/>
        <v>0</v>
      </c>
      <c r="L23" s="112">
        <f>IF('נוסח א'!L32="נכון",3,IF('נוסח א'!L32="חלקי",2,0))</f>
        <v>0</v>
      </c>
      <c r="M23" s="112">
        <f>IF('נוסח א'!M32="נכון",2,0)</f>
        <v>0</v>
      </c>
      <c r="N23" s="112">
        <f>IF('נוסח א'!N32="נכון",3,IF('נוסח א'!N32="חלקי",2,0))</f>
        <v>0</v>
      </c>
      <c r="O23" s="112">
        <f>IF('נוסח א'!O32="ב",2,0)</f>
        <v>0</v>
      </c>
      <c r="P23" s="112">
        <f>IF('נוסח א'!P32="נכון",3,IF('נוסח א'!P32="רק הסבר ביולוגי נכון",2,IF('נוסח א'!P32="רק ציון נתונים נכונים",1,0)))</f>
        <v>0</v>
      </c>
      <c r="Q23" s="112">
        <f>IF('נוסח א'!Q32=4,2,0)</f>
        <v>0</v>
      </c>
      <c r="R23" s="112">
        <f>IF('נוסח א'!R32="צוינו 2 מרכיבים",2,IF('נוסח א'!R32="צוין מרכיב 1",1,0))</f>
        <v>0</v>
      </c>
      <c r="S23" s="112">
        <f>IF('נוסח א'!S32="צוינו 2 מרכיבים",2,IF('נוסח א'!S32="צוין מרכיב 1",1,0))</f>
        <v>0</v>
      </c>
      <c r="T23" s="157">
        <f t="shared" si="1"/>
        <v>0</v>
      </c>
      <c r="U23" s="112">
        <f>IF('נוסח א'!U32=4,2,0)</f>
        <v>0</v>
      </c>
      <c r="V23" s="112">
        <f>IF('נוסח א'!V32="נכון",4,IF('נוסח א'!V32="חלקי - 3 נקודות",3,IF('נוסח א'!V32="חלקי - 2 נקודות",2,IF('נוסח א'!V32="חלקי - נקודה 1",1,0))))</f>
        <v>0</v>
      </c>
      <c r="W23" s="156">
        <f>IF('נוסח א'!W32="2 השלמות נכונות",2,IF('נוסח א'!W32="השלמה נכונה אחת",1,0))</f>
        <v>0</v>
      </c>
      <c r="X23" s="156">
        <f>IF('נוסח א'!X32="3 תשובות נכונות",2,IF('נוסח א'!X32="2 תשובות נכונות",1,0))</f>
        <v>0</v>
      </c>
      <c r="Y23" s="112">
        <f>IF('נוסח א'!Y32="נכון",2,0)</f>
        <v>0</v>
      </c>
      <c r="Z23" s="157">
        <f t="shared" si="2"/>
        <v>0</v>
      </c>
      <c r="AA23" s="112">
        <f>IF('נוסח א'!AA32="נכון",3,IF('נוסח א'!AA32="חלקי",2,0))</f>
        <v>0</v>
      </c>
      <c r="AB23" s="112">
        <f>IF('נוסח א'!AB32=1,2,0)</f>
        <v>0</v>
      </c>
      <c r="AC23" s="112">
        <f>IF('נוסח א'!AC32="נכון",2,0)</f>
        <v>0</v>
      </c>
      <c r="AD23" s="112">
        <f>IF('נוסח א'!AD32="א",2,0)</f>
        <v>0</v>
      </c>
      <c r="AE23" s="112">
        <f>IF('נוסח א'!AE32="צוינו 3 מרכיבים",3,IF('נוסח א'!AE32="צוינו 2 מרכיבים",2,IF('נוסח א'!AE32="צוין מרכיב 1",1,0)))</f>
        <v>0</v>
      </c>
      <c r="AF23" s="112">
        <f>IF('נוסח א'!AF32="נכון",4,IF('נוסח א'!AF32="חלקי",2,0))</f>
        <v>0</v>
      </c>
      <c r="AG23" s="112">
        <f>IF('נוסח א'!AG32="נכון",2,IF('נוסח א'!AG32="חלקי",1,0))</f>
        <v>0</v>
      </c>
      <c r="AH23" s="112">
        <f>IF('נוסח א'!AH32="3 תשובות נכונות",2,IF('נוסח א'!AH32="2 תשובות נכונות",1,0))</f>
        <v>0</v>
      </c>
      <c r="AI23" s="112">
        <f>IF('נוסח א'!AI32="נכון",3,IF('נוסח א'!AI32="חלקי",2,0))</f>
        <v>0</v>
      </c>
      <c r="AJ23" s="112">
        <f>IF('נוסח א'!AJ32="נכון",3,0)</f>
        <v>0</v>
      </c>
      <c r="AK23" s="112">
        <f>IF('נוסח א'!AK32=2,2,0)</f>
        <v>0</v>
      </c>
      <c r="AL23" s="112">
        <f>IF('נוסח א'!AL32="נכון",3,IF('נוסח א'!AL32="חלקי",1,0))</f>
        <v>0</v>
      </c>
      <c r="AM23" s="121">
        <f t="shared" si="3"/>
        <v>0</v>
      </c>
      <c r="AN23" s="156">
        <f>IF('נוסח א'!AN32="ב",2,0)</f>
        <v>0</v>
      </c>
      <c r="AO23" s="112">
        <f>IF('נוסח א'!AO32="4 תשובות נכונות",3,IF('נוסח א'!AO32="3 תשובות נכונות",2,IF('נוסח א'!AO32="2 תשובות נכונות",1,0)))</f>
        <v>0</v>
      </c>
      <c r="AP23" s="112">
        <f>IF('נוסח א'!AP32="4 תשובות נכונות",3,IF('נוסח א'!AP32="3 תשובות נכונות",2,IF('נוסח א'!AP32="2 תשובות נכונות",1,0)))</f>
        <v>0</v>
      </c>
      <c r="AQ23" s="112">
        <f>IF('נוסח א'!AQ32="נכון",3,IF('נוסח א'!AQ32="חלקי - 2 נקודות",2,IF('נוסח א'!AQ32="חלקי - נקודה 1",1,0)))</f>
        <v>0</v>
      </c>
      <c r="AR23" s="155">
        <f>IF('נוסח א'!AR32="נכון",3,IF('נוסח א'!AR32="חלקי",2,0))</f>
        <v>0</v>
      </c>
      <c r="AS23" s="155">
        <f>IF('נוסח א'!AS32="נכון",2,0)</f>
        <v>0</v>
      </c>
      <c r="AT23" s="152">
        <f t="shared" si="4"/>
        <v>0</v>
      </c>
      <c r="AU23" s="155">
        <f>IF('נוסח א'!AU32="4 יצוגים נכונים",4,IF('נוסח א'!AU32="3 יצוגים נכונים",3,IF('נוסח א'!AU32="2 יצוגים נכונים",2,IF('נוסח א'!AU32="יצוג נכון 1",1,0))))</f>
        <v>0</v>
      </c>
      <c r="AV23" s="155">
        <f>IF('נוסח א'!AV32="4 תשובות נכונות",2,IF('נוסח א'!AV32="2 או 3 תשובות נכונות",1,0))</f>
        <v>0</v>
      </c>
      <c r="AW23" s="152">
        <f t="shared" si="5"/>
        <v>0</v>
      </c>
      <c r="AX23" s="134">
        <f t="shared" si="6"/>
        <v>0</v>
      </c>
      <c r="AY23" s="134">
        <f t="shared" si="7"/>
        <v>0</v>
      </c>
      <c r="AZ23" s="152">
        <f>'נוסח א'!AX32</f>
        <v>0</v>
      </c>
      <c r="BA23" s="88">
        <f t="shared" si="8"/>
        <v>0</v>
      </c>
      <c r="BB23"/>
      <c r="BC23"/>
      <c r="BD23"/>
    </row>
    <row r="24" spans="1:56" x14ac:dyDescent="0.2">
      <c r="A24" s="10">
        <v>16</v>
      </c>
      <c r="B24" s="111">
        <f>'נוסח א'!B33</f>
        <v>0</v>
      </c>
      <c r="C24" s="112">
        <f>IF('נוסח א'!C33=2,2,0)</f>
        <v>0</v>
      </c>
      <c r="D24" s="112">
        <f>IF('נוסח א'!D33=4,2,0)</f>
        <v>0</v>
      </c>
      <c r="E24" s="112">
        <f>IF('נוסח א'!E33="נכון",2,0)</f>
        <v>0</v>
      </c>
      <c r="F24" s="112">
        <f>IF('נוסח א'!F33="נכון",2,0)</f>
        <v>0</v>
      </c>
      <c r="G24" s="112">
        <f>IF('נוסח א'!G33="נכון",2,0)</f>
        <v>0</v>
      </c>
      <c r="H24" s="112">
        <f>IF('נוסח א'!H33="ג",2,0)</f>
        <v>0</v>
      </c>
      <c r="I24" s="112">
        <f>IF('נוסח א'!I33="נכון",2,0)</f>
        <v>0</v>
      </c>
      <c r="J24" s="112">
        <f>IF('נוסח א'!J33="נכון",2,0)</f>
        <v>0</v>
      </c>
      <c r="K24" s="121">
        <f t="shared" si="0"/>
        <v>0</v>
      </c>
      <c r="L24" s="112">
        <f>IF('נוסח א'!L33="נכון",3,IF('נוסח א'!L33="חלקי",2,0))</f>
        <v>0</v>
      </c>
      <c r="M24" s="112">
        <f>IF('נוסח א'!M33="נכון",2,0)</f>
        <v>0</v>
      </c>
      <c r="N24" s="112">
        <f>IF('נוסח א'!N33="נכון",3,IF('נוסח א'!N33="חלקי",2,0))</f>
        <v>0</v>
      </c>
      <c r="O24" s="112">
        <f>IF('נוסח א'!O33="ב",2,0)</f>
        <v>0</v>
      </c>
      <c r="P24" s="112">
        <f>IF('נוסח א'!P33="נכון",3,IF('נוסח א'!P33="רק הסבר ביולוגי נכון",2,IF('נוסח א'!P33="רק ציון נתונים נכונים",1,0)))</f>
        <v>0</v>
      </c>
      <c r="Q24" s="112">
        <f>IF('נוסח א'!Q33=4,2,0)</f>
        <v>0</v>
      </c>
      <c r="R24" s="112">
        <f>IF('נוסח א'!R33="צוינו 2 מרכיבים",2,IF('נוסח א'!R33="צוין מרכיב 1",1,0))</f>
        <v>0</v>
      </c>
      <c r="S24" s="112">
        <f>IF('נוסח א'!S33="צוינו 2 מרכיבים",2,IF('נוסח א'!S33="צוין מרכיב 1",1,0))</f>
        <v>0</v>
      </c>
      <c r="T24" s="157">
        <f t="shared" si="1"/>
        <v>0</v>
      </c>
      <c r="U24" s="112">
        <f>IF('נוסח א'!U33=4,2,0)</f>
        <v>0</v>
      </c>
      <c r="V24" s="112">
        <f>IF('נוסח א'!V33="נכון",4,IF('נוסח א'!V33="חלקי - 3 נקודות",3,IF('נוסח א'!V33="חלקי - 2 נקודות",2,IF('נוסח א'!V33="חלקי - נקודה 1",1,0))))</f>
        <v>0</v>
      </c>
      <c r="W24" s="156">
        <f>IF('נוסח א'!W33="2 השלמות נכונות",2,IF('נוסח א'!W33="השלמה נכונה אחת",1,0))</f>
        <v>0</v>
      </c>
      <c r="X24" s="156">
        <f>IF('נוסח א'!X33="3 תשובות נכונות",2,IF('נוסח א'!X33="2 תשובות נכונות",1,0))</f>
        <v>0</v>
      </c>
      <c r="Y24" s="112">
        <f>IF('נוסח א'!Y33="נכון",2,0)</f>
        <v>0</v>
      </c>
      <c r="Z24" s="157">
        <f t="shared" si="2"/>
        <v>0</v>
      </c>
      <c r="AA24" s="112">
        <f>IF('נוסח א'!AA33="נכון",3,IF('נוסח א'!AA33="חלקי",2,0))</f>
        <v>0</v>
      </c>
      <c r="AB24" s="112">
        <f>IF('נוסח א'!AB33=1,2,0)</f>
        <v>0</v>
      </c>
      <c r="AC24" s="112">
        <f>IF('נוסח א'!AC33="נכון",2,0)</f>
        <v>0</v>
      </c>
      <c r="AD24" s="112">
        <f>IF('נוסח א'!AD33="א",2,0)</f>
        <v>0</v>
      </c>
      <c r="AE24" s="112">
        <f>IF('נוסח א'!AE33="צוינו 3 מרכיבים",3,IF('נוסח א'!AE33="צוינו 2 מרכיבים",2,IF('נוסח א'!AE33="צוין מרכיב 1",1,0)))</f>
        <v>0</v>
      </c>
      <c r="AF24" s="112">
        <f>IF('נוסח א'!AF33="נכון",4,IF('נוסח א'!AF33="חלקי",2,0))</f>
        <v>0</v>
      </c>
      <c r="AG24" s="112">
        <f>IF('נוסח א'!AG33="נכון",2,IF('נוסח א'!AG33="חלקי",1,0))</f>
        <v>0</v>
      </c>
      <c r="AH24" s="112">
        <f>IF('נוסח א'!AH33="3 תשובות נכונות",2,IF('נוסח א'!AH33="2 תשובות נכונות",1,0))</f>
        <v>0</v>
      </c>
      <c r="AI24" s="112">
        <f>IF('נוסח א'!AI33="נכון",3,IF('נוסח א'!AI33="חלקי",2,0))</f>
        <v>0</v>
      </c>
      <c r="AJ24" s="112">
        <f>IF('נוסח א'!AJ33="נכון",3,0)</f>
        <v>0</v>
      </c>
      <c r="AK24" s="112">
        <f>IF('נוסח א'!AK33=2,2,0)</f>
        <v>0</v>
      </c>
      <c r="AL24" s="112">
        <f>IF('נוסח א'!AL33="נכון",3,IF('נוסח א'!AL33="חלקי",1,0))</f>
        <v>0</v>
      </c>
      <c r="AM24" s="121">
        <f t="shared" si="3"/>
        <v>0</v>
      </c>
      <c r="AN24" s="156">
        <f>IF('נוסח א'!AN33="ב",2,0)</f>
        <v>0</v>
      </c>
      <c r="AO24" s="112">
        <f>IF('נוסח א'!AO33="4 תשובות נכונות",3,IF('נוסח א'!AO33="3 תשובות נכונות",2,IF('נוסח א'!AO33="2 תשובות נכונות",1,0)))</f>
        <v>0</v>
      </c>
      <c r="AP24" s="112">
        <f>IF('נוסח א'!AP33="4 תשובות נכונות",3,IF('נוסח א'!AP33="3 תשובות נכונות",2,IF('נוסח א'!AP33="2 תשובות נכונות",1,0)))</f>
        <v>0</v>
      </c>
      <c r="AQ24" s="112">
        <f>IF('נוסח א'!AQ33="נכון",3,IF('נוסח א'!AQ33="חלקי - 2 נקודות",2,IF('נוסח א'!AQ33="חלקי - נקודה 1",1,0)))</f>
        <v>0</v>
      </c>
      <c r="AR24" s="155">
        <f>IF('נוסח א'!AR33="נכון",3,IF('נוסח א'!AR33="חלקי",2,0))</f>
        <v>0</v>
      </c>
      <c r="AS24" s="155">
        <f>IF('נוסח א'!AS33="נכון",2,0)</f>
        <v>0</v>
      </c>
      <c r="AT24" s="152">
        <f t="shared" si="4"/>
        <v>0</v>
      </c>
      <c r="AU24" s="155">
        <f>IF('נוסח א'!AU33="4 יצוגים נכונים",4,IF('נוסח א'!AU33="3 יצוגים נכונים",3,IF('נוסח א'!AU33="2 יצוגים נכונים",2,IF('נוסח א'!AU33="יצוג נכון 1",1,0))))</f>
        <v>0</v>
      </c>
      <c r="AV24" s="155">
        <f>IF('נוסח א'!AV33="4 תשובות נכונות",2,IF('נוסח א'!AV33="2 או 3 תשובות נכונות",1,0))</f>
        <v>0</v>
      </c>
      <c r="AW24" s="152">
        <f t="shared" si="5"/>
        <v>0</v>
      </c>
      <c r="AX24" s="134">
        <f t="shared" si="6"/>
        <v>0</v>
      </c>
      <c r="AY24" s="134">
        <f t="shared" si="7"/>
        <v>0</v>
      </c>
      <c r="AZ24" s="152">
        <f>'נוסח א'!AX33</f>
        <v>0</v>
      </c>
      <c r="BA24" s="88">
        <f t="shared" si="8"/>
        <v>0</v>
      </c>
      <c r="BB24"/>
      <c r="BC24"/>
      <c r="BD24"/>
    </row>
    <row r="25" spans="1:56" x14ac:dyDescent="0.2">
      <c r="A25" s="10">
        <v>17</v>
      </c>
      <c r="B25" s="111">
        <f>'נוסח א'!B34</f>
        <v>0</v>
      </c>
      <c r="C25" s="112">
        <f>IF('נוסח א'!C34=2,2,0)</f>
        <v>0</v>
      </c>
      <c r="D25" s="112">
        <f>IF('נוסח א'!D34=4,2,0)</f>
        <v>0</v>
      </c>
      <c r="E25" s="112">
        <f>IF('נוסח א'!E34="נכון",2,0)</f>
        <v>0</v>
      </c>
      <c r="F25" s="112">
        <f>IF('נוסח א'!F34="נכון",2,0)</f>
        <v>0</v>
      </c>
      <c r="G25" s="112">
        <f>IF('נוסח א'!G34="נכון",2,0)</f>
        <v>0</v>
      </c>
      <c r="H25" s="112">
        <f>IF('נוסח א'!H34="ג",2,0)</f>
        <v>0</v>
      </c>
      <c r="I25" s="112">
        <f>IF('נוסח א'!I34="נכון",2,0)</f>
        <v>0</v>
      </c>
      <c r="J25" s="112">
        <f>IF('נוסח א'!J34="נכון",2,0)</f>
        <v>0</v>
      </c>
      <c r="K25" s="121">
        <f t="shared" si="0"/>
        <v>0</v>
      </c>
      <c r="L25" s="112">
        <f>IF('נוסח א'!L34="נכון",3,IF('נוסח א'!L34="חלקי",2,0))</f>
        <v>0</v>
      </c>
      <c r="M25" s="112">
        <f>IF('נוסח א'!M34="נכון",2,0)</f>
        <v>0</v>
      </c>
      <c r="N25" s="112">
        <f>IF('נוסח א'!N34="נכון",3,IF('נוסח א'!N34="חלקי",2,0))</f>
        <v>0</v>
      </c>
      <c r="O25" s="112">
        <f>IF('נוסח א'!O34="ב",2,0)</f>
        <v>0</v>
      </c>
      <c r="P25" s="112">
        <f>IF('נוסח א'!P34="נכון",3,IF('נוסח א'!P34="רק הסבר ביולוגי נכון",2,IF('נוסח א'!P34="רק ציון נתונים נכונים",1,0)))</f>
        <v>0</v>
      </c>
      <c r="Q25" s="112">
        <f>IF('נוסח א'!Q34=4,2,0)</f>
        <v>0</v>
      </c>
      <c r="R25" s="112">
        <f>IF('נוסח א'!R34="צוינו 2 מרכיבים",2,IF('נוסח א'!R34="צוין מרכיב 1",1,0))</f>
        <v>0</v>
      </c>
      <c r="S25" s="112">
        <f>IF('נוסח א'!S34="צוינו 2 מרכיבים",2,IF('נוסח א'!S34="צוין מרכיב 1",1,0))</f>
        <v>0</v>
      </c>
      <c r="T25" s="157">
        <f t="shared" si="1"/>
        <v>0</v>
      </c>
      <c r="U25" s="112">
        <f>IF('נוסח א'!U34=4,2,0)</f>
        <v>0</v>
      </c>
      <c r="V25" s="112">
        <f>IF('נוסח א'!V34="נכון",4,IF('נוסח א'!V34="חלקי - 3 נקודות",3,IF('נוסח א'!V34="חלקי - 2 נקודות",2,IF('נוסח א'!V34="חלקי - נקודה 1",1,0))))</f>
        <v>0</v>
      </c>
      <c r="W25" s="156">
        <f>IF('נוסח א'!W34="2 השלמות נכונות",2,IF('נוסח א'!W34="השלמה נכונה אחת",1,0))</f>
        <v>0</v>
      </c>
      <c r="X25" s="156">
        <f>IF('נוסח א'!X34="3 תשובות נכונות",2,IF('נוסח א'!X34="2 תשובות נכונות",1,0))</f>
        <v>0</v>
      </c>
      <c r="Y25" s="112">
        <f>IF('נוסח א'!Y34="נכון",2,0)</f>
        <v>0</v>
      </c>
      <c r="Z25" s="157">
        <f t="shared" si="2"/>
        <v>0</v>
      </c>
      <c r="AA25" s="112">
        <f>IF('נוסח א'!AA34="נכון",3,IF('נוסח א'!AA34="חלקי",2,0))</f>
        <v>0</v>
      </c>
      <c r="AB25" s="112">
        <f>IF('נוסח א'!AB34=1,2,0)</f>
        <v>0</v>
      </c>
      <c r="AC25" s="112">
        <f>IF('נוסח א'!AC34="נכון",2,0)</f>
        <v>0</v>
      </c>
      <c r="AD25" s="112">
        <f>IF('נוסח א'!AD34="א",2,0)</f>
        <v>0</v>
      </c>
      <c r="AE25" s="112">
        <f>IF('נוסח א'!AE34="צוינו 3 מרכיבים",3,IF('נוסח א'!AE34="צוינו 2 מרכיבים",2,IF('נוסח א'!AE34="צוין מרכיב 1",1,0)))</f>
        <v>0</v>
      </c>
      <c r="AF25" s="112">
        <f>IF('נוסח א'!AF34="נכון",4,IF('נוסח א'!AF34="חלקי",2,0))</f>
        <v>0</v>
      </c>
      <c r="AG25" s="112">
        <f>IF('נוסח א'!AG34="נכון",2,IF('נוסח א'!AG34="חלקי",1,0))</f>
        <v>0</v>
      </c>
      <c r="AH25" s="112">
        <f>IF('נוסח א'!AH34="3 תשובות נכונות",2,IF('נוסח א'!AH34="2 תשובות נכונות",1,0))</f>
        <v>0</v>
      </c>
      <c r="AI25" s="112">
        <f>IF('נוסח א'!AI34="נכון",3,IF('נוסח א'!AI34="חלקי",2,0))</f>
        <v>0</v>
      </c>
      <c r="AJ25" s="112">
        <f>IF('נוסח א'!AJ34="נכון",3,0)</f>
        <v>0</v>
      </c>
      <c r="AK25" s="112">
        <f>IF('נוסח א'!AK34=2,2,0)</f>
        <v>0</v>
      </c>
      <c r="AL25" s="112">
        <f>IF('נוסח א'!AL34="נכון",3,IF('נוסח א'!AL34="חלקי",1,0))</f>
        <v>0</v>
      </c>
      <c r="AM25" s="121">
        <f t="shared" si="3"/>
        <v>0</v>
      </c>
      <c r="AN25" s="156">
        <f>IF('נוסח א'!AN34="ב",2,0)</f>
        <v>0</v>
      </c>
      <c r="AO25" s="112">
        <f>IF('נוסח א'!AO34="4 תשובות נכונות",3,IF('נוסח א'!AO34="3 תשובות נכונות",2,IF('נוסח א'!AO34="2 תשובות נכונות",1,0)))</f>
        <v>0</v>
      </c>
      <c r="AP25" s="112">
        <f>IF('נוסח א'!AP34="4 תשובות נכונות",3,IF('נוסח א'!AP34="3 תשובות נכונות",2,IF('נוסח א'!AP34="2 תשובות נכונות",1,0)))</f>
        <v>0</v>
      </c>
      <c r="AQ25" s="112">
        <f>IF('נוסח א'!AQ34="נכון",3,IF('נוסח א'!AQ34="חלקי - 2 נקודות",2,IF('נוסח א'!AQ34="חלקי - נקודה 1",1,0)))</f>
        <v>0</v>
      </c>
      <c r="AR25" s="155">
        <f>IF('נוסח א'!AR34="נכון",3,IF('נוסח א'!AR34="חלקי",2,0))</f>
        <v>0</v>
      </c>
      <c r="AS25" s="155">
        <f>IF('נוסח א'!AS34="נכון",2,0)</f>
        <v>0</v>
      </c>
      <c r="AT25" s="152">
        <f t="shared" si="4"/>
        <v>0</v>
      </c>
      <c r="AU25" s="155">
        <f>IF('נוסח א'!AU34="4 יצוגים נכונים",4,IF('נוסח א'!AU34="3 יצוגים נכונים",3,IF('נוסח א'!AU34="2 יצוגים נכונים",2,IF('נוסח א'!AU34="יצוג נכון 1",1,0))))</f>
        <v>0</v>
      </c>
      <c r="AV25" s="155">
        <f>IF('נוסח א'!AV34="4 תשובות נכונות",2,IF('נוסח א'!AV34="2 או 3 תשובות נכונות",1,0))</f>
        <v>0</v>
      </c>
      <c r="AW25" s="152">
        <f t="shared" si="5"/>
        <v>0</v>
      </c>
      <c r="AX25" s="134">
        <f t="shared" si="6"/>
        <v>0</v>
      </c>
      <c r="AY25" s="134">
        <f t="shared" si="7"/>
        <v>0</v>
      </c>
      <c r="AZ25" s="152">
        <f>'נוסח א'!AX34</f>
        <v>0</v>
      </c>
      <c r="BA25" s="88">
        <f t="shared" si="8"/>
        <v>0</v>
      </c>
      <c r="BB25"/>
      <c r="BC25"/>
      <c r="BD25"/>
    </row>
    <row r="26" spans="1:56" x14ac:dyDescent="0.2">
      <c r="A26" s="10">
        <v>18</v>
      </c>
      <c r="B26" s="111">
        <f>'נוסח א'!B35</f>
        <v>0</v>
      </c>
      <c r="C26" s="112">
        <f>IF('נוסח א'!C35=2,2,0)</f>
        <v>0</v>
      </c>
      <c r="D26" s="112">
        <f>IF('נוסח א'!D35=4,2,0)</f>
        <v>0</v>
      </c>
      <c r="E26" s="112">
        <f>IF('נוסח א'!E35="נכון",2,0)</f>
        <v>0</v>
      </c>
      <c r="F26" s="112">
        <f>IF('נוסח א'!F35="נכון",2,0)</f>
        <v>0</v>
      </c>
      <c r="G26" s="112">
        <f>IF('נוסח א'!G35="נכון",2,0)</f>
        <v>0</v>
      </c>
      <c r="H26" s="112">
        <f>IF('נוסח א'!H35="ג",2,0)</f>
        <v>0</v>
      </c>
      <c r="I26" s="112">
        <f>IF('נוסח א'!I35="נכון",2,0)</f>
        <v>0</v>
      </c>
      <c r="J26" s="112">
        <f>IF('נוסח א'!J35="נכון",2,0)</f>
        <v>0</v>
      </c>
      <c r="K26" s="121">
        <f t="shared" si="0"/>
        <v>0</v>
      </c>
      <c r="L26" s="112">
        <f>IF('נוסח א'!L35="נכון",3,IF('נוסח א'!L35="חלקי",2,0))</f>
        <v>0</v>
      </c>
      <c r="M26" s="112">
        <f>IF('נוסח א'!M35="נכון",2,0)</f>
        <v>0</v>
      </c>
      <c r="N26" s="112">
        <f>IF('נוסח א'!N35="נכון",3,IF('נוסח א'!N35="חלקי",2,0))</f>
        <v>0</v>
      </c>
      <c r="O26" s="112">
        <f>IF('נוסח א'!O35="ב",2,0)</f>
        <v>0</v>
      </c>
      <c r="P26" s="112">
        <f>IF('נוסח א'!P35="נכון",3,IF('נוסח א'!P35="רק הסבר ביולוגי נכון",2,IF('נוסח א'!P35="רק ציון נתונים נכונים",1,0)))</f>
        <v>0</v>
      </c>
      <c r="Q26" s="112">
        <f>IF('נוסח א'!Q35=4,2,0)</f>
        <v>0</v>
      </c>
      <c r="R26" s="112">
        <f>IF('נוסח א'!R35="צוינו 2 מרכיבים",2,IF('נוסח א'!R35="צוין מרכיב 1",1,0))</f>
        <v>0</v>
      </c>
      <c r="S26" s="112">
        <f>IF('נוסח א'!S35="צוינו 2 מרכיבים",2,IF('נוסח א'!S35="צוין מרכיב 1",1,0))</f>
        <v>0</v>
      </c>
      <c r="T26" s="157">
        <f t="shared" si="1"/>
        <v>0</v>
      </c>
      <c r="U26" s="112">
        <f>IF('נוסח א'!U35=4,2,0)</f>
        <v>0</v>
      </c>
      <c r="V26" s="112">
        <f>IF('נוסח א'!V35="נכון",4,IF('נוסח א'!V35="חלקי - 3 נקודות",3,IF('נוסח א'!V35="חלקי - 2 נקודות",2,IF('נוסח א'!V35="חלקי - נקודה 1",1,0))))</f>
        <v>0</v>
      </c>
      <c r="W26" s="156">
        <f>IF('נוסח א'!W35="2 השלמות נכונות",2,IF('נוסח א'!W35="השלמה נכונה אחת",1,0))</f>
        <v>0</v>
      </c>
      <c r="X26" s="156">
        <f>IF('נוסח א'!X35="3 תשובות נכונות",2,IF('נוסח א'!X35="2 תשובות נכונות",1,0))</f>
        <v>0</v>
      </c>
      <c r="Y26" s="112">
        <f>IF('נוסח א'!Y35="נכון",2,0)</f>
        <v>0</v>
      </c>
      <c r="Z26" s="157">
        <f t="shared" si="2"/>
        <v>0</v>
      </c>
      <c r="AA26" s="112">
        <f>IF('נוסח א'!AA35="נכון",3,IF('נוסח א'!AA35="חלקי",2,0))</f>
        <v>0</v>
      </c>
      <c r="AB26" s="112">
        <f>IF('נוסח א'!AB35=1,2,0)</f>
        <v>0</v>
      </c>
      <c r="AC26" s="112">
        <f>IF('נוסח א'!AC35="נכון",2,0)</f>
        <v>0</v>
      </c>
      <c r="AD26" s="112">
        <f>IF('נוסח א'!AD35="א",2,0)</f>
        <v>0</v>
      </c>
      <c r="AE26" s="112">
        <f>IF('נוסח א'!AE35="צוינו 3 מרכיבים",3,IF('נוסח א'!AE35="צוינו 2 מרכיבים",2,IF('נוסח א'!AE35="צוין מרכיב 1",1,0)))</f>
        <v>0</v>
      </c>
      <c r="AF26" s="112">
        <f>IF('נוסח א'!AF35="נכון",4,IF('נוסח א'!AF35="חלקי",2,0))</f>
        <v>0</v>
      </c>
      <c r="AG26" s="112">
        <f>IF('נוסח א'!AG35="נכון",2,IF('נוסח א'!AG35="חלקי",1,0))</f>
        <v>0</v>
      </c>
      <c r="AH26" s="112">
        <f>IF('נוסח א'!AH35="3 תשובות נכונות",2,IF('נוסח א'!AH35="2 תשובות נכונות",1,0))</f>
        <v>0</v>
      </c>
      <c r="AI26" s="112">
        <f>IF('נוסח א'!AI35="נכון",3,IF('נוסח א'!AI35="חלקי",2,0))</f>
        <v>0</v>
      </c>
      <c r="AJ26" s="112">
        <f>IF('נוסח א'!AJ35="נכון",3,0)</f>
        <v>0</v>
      </c>
      <c r="AK26" s="112">
        <f>IF('נוסח א'!AK35=2,2,0)</f>
        <v>0</v>
      </c>
      <c r="AL26" s="112">
        <f>IF('נוסח א'!AL35="נכון",3,IF('נוסח א'!AL35="חלקי",1,0))</f>
        <v>0</v>
      </c>
      <c r="AM26" s="121">
        <f t="shared" si="3"/>
        <v>0</v>
      </c>
      <c r="AN26" s="156">
        <f>IF('נוסח א'!AN35="ב",2,0)</f>
        <v>0</v>
      </c>
      <c r="AO26" s="112">
        <f>IF('נוסח א'!AO35="4 תשובות נכונות",3,IF('נוסח א'!AO35="3 תשובות נכונות",2,IF('נוסח א'!AO35="2 תשובות נכונות",1,0)))</f>
        <v>0</v>
      </c>
      <c r="AP26" s="112">
        <f>IF('נוסח א'!AP35="4 תשובות נכונות",3,IF('נוסח א'!AP35="3 תשובות נכונות",2,IF('נוסח א'!AP35="2 תשובות נכונות",1,0)))</f>
        <v>0</v>
      </c>
      <c r="AQ26" s="112">
        <f>IF('נוסח א'!AQ35="נכון",3,IF('נוסח א'!AQ35="חלקי - 2 נקודות",2,IF('נוסח א'!AQ35="חלקי - נקודה 1",1,0)))</f>
        <v>0</v>
      </c>
      <c r="AR26" s="155">
        <f>IF('נוסח א'!AR35="נכון",3,IF('נוסח א'!AR35="חלקי",2,0))</f>
        <v>0</v>
      </c>
      <c r="AS26" s="155">
        <f>IF('נוסח א'!AS35="נכון",2,0)</f>
        <v>0</v>
      </c>
      <c r="AT26" s="152">
        <f t="shared" si="4"/>
        <v>0</v>
      </c>
      <c r="AU26" s="155">
        <f>IF('נוסח א'!AU35="4 יצוגים נכונים",4,IF('נוסח א'!AU35="3 יצוגים נכונים",3,IF('נוסח א'!AU35="2 יצוגים נכונים",2,IF('נוסח א'!AU35="יצוג נכון 1",1,0))))</f>
        <v>0</v>
      </c>
      <c r="AV26" s="155">
        <f>IF('נוסח א'!AV35="4 תשובות נכונות",2,IF('נוסח א'!AV35="2 או 3 תשובות נכונות",1,0))</f>
        <v>0</v>
      </c>
      <c r="AW26" s="152">
        <f t="shared" si="5"/>
        <v>0</v>
      </c>
      <c r="AX26" s="134">
        <f t="shared" si="6"/>
        <v>0</v>
      </c>
      <c r="AY26" s="134">
        <f t="shared" si="7"/>
        <v>0</v>
      </c>
      <c r="AZ26" s="152">
        <f>'נוסח א'!AX35</f>
        <v>0</v>
      </c>
      <c r="BA26" s="88">
        <f t="shared" si="8"/>
        <v>0</v>
      </c>
      <c r="BB26"/>
      <c r="BC26"/>
      <c r="BD26"/>
    </row>
    <row r="27" spans="1:56" x14ac:dyDescent="0.2">
      <c r="A27" s="10">
        <v>19</v>
      </c>
      <c r="B27" s="111">
        <f>'נוסח א'!B36</f>
        <v>0</v>
      </c>
      <c r="C27" s="112">
        <f>IF('נוסח א'!C36=2,2,0)</f>
        <v>0</v>
      </c>
      <c r="D27" s="112">
        <f>IF('נוסח א'!D36=4,2,0)</f>
        <v>0</v>
      </c>
      <c r="E27" s="112">
        <f>IF('נוסח א'!E36="נכון",2,0)</f>
        <v>0</v>
      </c>
      <c r="F27" s="112">
        <f>IF('נוסח א'!F36="נכון",2,0)</f>
        <v>0</v>
      </c>
      <c r="G27" s="112">
        <f>IF('נוסח א'!G36="נכון",2,0)</f>
        <v>0</v>
      </c>
      <c r="H27" s="112">
        <f>IF('נוסח א'!H36="ג",2,0)</f>
        <v>0</v>
      </c>
      <c r="I27" s="112">
        <f>IF('נוסח א'!I36="נכון",2,0)</f>
        <v>0</v>
      </c>
      <c r="J27" s="112">
        <f>IF('נוסח א'!J36="נכון",2,0)</f>
        <v>0</v>
      </c>
      <c r="K27" s="121">
        <f t="shared" si="0"/>
        <v>0</v>
      </c>
      <c r="L27" s="112">
        <f>IF('נוסח א'!L36="נכון",3,IF('נוסח א'!L36="חלקי",2,0))</f>
        <v>0</v>
      </c>
      <c r="M27" s="112">
        <f>IF('נוסח א'!M36="נכון",2,0)</f>
        <v>0</v>
      </c>
      <c r="N27" s="112">
        <f>IF('נוסח א'!N36="נכון",3,IF('נוסח א'!N36="חלקי",2,0))</f>
        <v>0</v>
      </c>
      <c r="O27" s="112">
        <f>IF('נוסח א'!O36="ב",2,0)</f>
        <v>0</v>
      </c>
      <c r="P27" s="112">
        <f>IF('נוסח א'!P36="נכון",3,IF('נוסח א'!P36="רק הסבר ביולוגי נכון",2,IF('נוסח א'!P36="רק ציון נתונים נכונים",1,0)))</f>
        <v>0</v>
      </c>
      <c r="Q27" s="112">
        <f>IF('נוסח א'!Q36=4,2,0)</f>
        <v>0</v>
      </c>
      <c r="R27" s="112">
        <f>IF('נוסח א'!R36="צוינו 2 מרכיבים",2,IF('נוסח א'!R36="צוין מרכיב 1",1,0))</f>
        <v>0</v>
      </c>
      <c r="S27" s="112">
        <f>IF('נוסח א'!S36="צוינו 2 מרכיבים",2,IF('נוסח א'!S36="צוין מרכיב 1",1,0))</f>
        <v>0</v>
      </c>
      <c r="T27" s="157">
        <f t="shared" si="1"/>
        <v>0</v>
      </c>
      <c r="U27" s="112">
        <f>IF('נוסח א'!U36=4,2,0)</f>
        <v>0</v>
      </c>
      <c r="V27" s="112">
        <f>IF('נוסח א'!V36="נכון",4,IF('נוסח א'!V36="חלקי - 3 נקודות",3,IF('נוסח א'!V36="חלקי - 2 נקודות",2,IF('נוסח א'!V36="חלקי - נקודה 1",1,0))))</f>
        <v>0</v>
      </c>
      <c r="W27" s="156">
        <f>IF('נוסח א'!W36="2 השלמות נכונות",2,IF('נוסח א'!W36="השלמה נכונה אחת",1,0))</f>
        <v>0</v>
      </c>
      <c r="X27" s="156">
        <f>IF('נוסח א'!X36="3 תשובות נכונות",2,IF('נוסח א'!X36="2 תשובות נכונות",1,0))</f>
        <v>0</v>
      </c>
      <c r="Y27" s="112">
        <f>IF('נוסח א'!Y36="נכון",2,0)</f>
        <v>0</v>
      </c>
      <c r="Z27" s="157">
        <f t="shared" si="2"/>
        <v>0</v>
      </c>
      <c r="AA27" s="112">
        <f>IF('נוסח א'!AA36="נכון",3,IF('נוסח א'!AA36="חלקי",2,0))</f>
        <v>0</v>
      </c>
      <c r="AB27" s="112">
        <f>IF('נוסח א'!AB36=1,2,0)</f>
        <v>0</v>
      </c>
      <c r="AC27" s="112">
        <f>IF('נוסח א'!AC36="נכון",2,0)</f>
        <v>0</v>
      </c>
      <c r="AD27" s="112">
        <f>IF('נוסח א'!AD36="א",2,0)</f>
        <v>0</v>
      </c>
      <c r="AE27" s="112">
        <f>IF('נוסח א'!AE36="צוינו 3 מרכיבים",3,IF('נוסח א'!AE36="צוינו 2 מרכיבים",2,IF('נוסח א'!AE36="צוין מרכיב 1",1,0)))</f>
        <v>0</v>
      </c>
      <c r="AF27" s="112">
        <f>IF('נוסח א'!AF36="נכון",4,IF('נוסח א'!AF36="חלקי",2,0))</f>
        <v>0</v>
      </c>
      <c r="AG27" s="112">
        <f>IF('נוסח א'!AG36="נכון",2,IF('נוסח א'!AG36="חלקי",1,0))</f>
        <v>0</v>
      </c>
      <c r="AH27" s="112">
        <f>IF('נוסח א'!AH36="3 תשובות נכונות",2,IF('נוסח א'!AH36="2 תשובות נכונות",1,0))</f>
        <v>0</v>
      </c>
      <c r="AI27" s="112">
        <f>IF('נוסח א'!AI36="נכון",3,IF('נוסח א'!AI36="חלקי",2,0))</f>
        <v>0</v>
      </c>
      <c r="AJ27" s="112">
        <f>IF('נוסח א'!AJ36="נכון",3,0)</f>
        <v>0</v>
      </c>
      <c r="AK27" s="112">
        <f>IF('נוסח א'!AK36=2,2,0)</f>
        <v>0</v>
      </c>
      <c r="AL27" s="112">
        <f>IF('נוסח א'!AL36="נכון",3,IF('נוסח א'!AL36="חלקי",1,0))</f>
        <v>0</v>
      </c>
      <c r="AM27" s="121">
        <f t="shared" si="3"/>
        <v>0</v>
      </c>
      <c r="AN27" s="156">
        <f>IF('נוסח א'!AN36="ב",2,0)</f>
        <v>0</v>
      </c>
      <c r="AO27" s="112">
        <f>IF('נוסח א'!AO36="4 תשובות נכונות",3,IF('נוסח א'!AO36="3 תשובות נכונות",2,IF('נוסח א'!AO36="2 תשובות נכונות",1,0)))</f>
        <v>0</v>
      </c>
      <c r="AP27" s="112">
        <f>IF('נוסח א'!AP36="4 תשובות נכונות",3,IF('נוסח א'!AP36="3 תשובות נכונות",2,IF('נוסח א'!AP36="2 תשובות נכונות",1,0)))</f>
        <v>0</v>
      </c>
      <c r="AQ27" s="112">
        <f>IF('נוסח א'!AQ36="נכון",3,IF('נוסח א'!AQ36="חלקי - 2 נקודות",2,IF('נוסח א'!AQ36="חלקי - נקודה 1",1,0)))</f>
        <v>0</v>
      </c>
      <c r="AR27" s="155">
        <f>IF('נוסח א'!AR36="נכון",3,IF('נוסח א'!AR36="חלקי",2,0))</f>
        <v>0</v>
      </c>
      <c r="AS27" s="155">
        <f>IF('נוסח א'!AS36="נכון",2,0)</f>
        <v>0</v>
      </c>
      <c r="AT27" s="152">
        <f t="shared" si="4"/>
        <v>0</v>
      </c>
      <c r="AU27" s="155">
        <f>IF('נוסח א'!AU36="4 יצוגים נכונים",4,IF('נוסח א'!AU36="3 יצוגים נכונים",3,IF('נוסח א'!AU36="2 יצוגים נכונים",2,IF('נוסח א'!AU36="יצוג נכון 1",1,0))))</f>
        <v>0</v>
      </c>
      <c r="AV27" s="155">
        <f>IF('נוסח א'!AV36="4 תשובות נכונות",2,IF('נוסח א'!AV36="2 או 3 תשובות נכונות",1,0))</f>
        <v>0</v>
      </c>
      <c r="AW27" s="152">
        <f t="shared" si="5"/>
        <v>0</v>
      </c>
      <c r="AX27" s="134">
        <f t="shared" si="6"/>
        <v>0</v>
      </c>
      <c r="AY27" s="134">
        <f t="shared" si="7"/>
        <v>0</v>
      </c>
      <c r="AZ27" s="152">
        <f>'נוסח א'!AX36</f>
        <v>0</v>
      </c>
      <c r="BA27" s="88">
        <f t="shared" si="8"/>
        <v>0</v>
      </c>
      <c r="BB27"/>
      <c r="BC27"/>
      <c r="BD27"/>
    </row>
    <row r="28" spans="1:56" x14ac:dyDescent="0.2">
      <c r="A28" s="10">
        <v>20</v>
      </c>
      <c r="B28" s="111">
        <f>'נוסח א'!B37</f>
        <v>0</v>
      </c>
      <c r="C28" s="112">
        <f>IF('נוסח א'!C37=2,2,0)</f>
        <v>0</v>
      </c>
      <c r="D28" s="112">
        <f>IF('נוסח א'!D37=4,2,0)</f>
        <v>0</v>
      </c>
      <c r="E28" s="112">
        <f>IF('נוסח א'!E37="נכון",2,0)</f>
        <v>0</v>
      </c>
      <c r="F28" s="112">
        <f>IF('נוסח א'!F37="נכון",2,0)</f>
        <v>0</v>
      </c>
      <c r="G28" s="112">
        <f>IF('נוסח א'!G37="נכון",2,0)</f>
        <v>0</v>
      </c>
      <c r="H28" s="112">
        <f>IF('נוסח א'!H37="ג",2,0)</f>
        <v>0</v>
      </c>
      <c r="I28" s="112">
        <f>IF('נוסח א'!I37="נכון",2,0)</f>
        <v>0</v>
      </c>
      <c r="J28" s="112">
        <f>IF('נוסח א'!J37="נכון",2,0)</f>
        <v>0</v>
      </c>
      <c r="K28" s="121">
        <f t="shared" si="0"/>
        <v>0</v>
      </c>
      <c r="L28" s="112">
        <f>IF('נוסח א'!L37="נכון",3,IF('נוסח א'!L37="חלקי",2,0))</f>
        <v>0</v>
      </c>
      <c r="M28" s="112">
        <f>IF('נוסח א'!M37="נכון",2,0)</f>
        <v>0</v>
      </c>
      <c r="N28" s="112">
        <f>IF('נוסח א'!N37="נכון",3,IF('נוסח א'!N37="חלקי",2,0))</f>
        <v>0</v>
      </c>
      <c r="O28" s="112">
        <f>IF('נוסח א'!O37="ב",2,0)</f>
        <v>0</v>
      </c>
      <c r="P28" s="112">
        <f>IF('נוסח א'!P37="נכון",3,IF('נוסח א'!P37="רק הסבר ביולוגי נכון",2,IF('נוסח א'!P37="רק ציון נתונים נכונים",1,0)))</f>
        <v>0</v>
      </c>
      <c r="Q28" s="112">
        <f>IF('נוסח א'!Q37=4,2,0)</f>
        <v>0</v>
      </c>
      <c r="R28" s="112">
        <f>IF('נוסח א'!R37="צוינו 2 מרכיבים",2,IF('נוסח א'!R37="צוין מרכיב 1",1,0))</f>
        <v>0</v>
      </c>
      <c r="S28" s="112">
        <f>IF('נוסח א'!S37="צוינו 2 מרכיבים",2,IF('נוסח א'!S37="צוין מרכיב 1",1,0))</f>
        <v>0</v>
      </c>
      <c r="T28" s="157">
        <f t="shared" si="1"/>
        <v>0</v>
      </c>
      <c r="U28" s="112">
        <f>IF('נוסח א'!U37=4,2,0)</f>
        <v>0</v>
      </c>
      <c r="V28" s="112">
        <f>IF('נוסח א'!V37="נכון",4,IF('נוסח א'!V37="חלקי - 3 נקודות",3,IF('נוסח א'!V37="חלקי - 2 נקודות",2,IF('נוסח א'!V37="חלקי - נקודה 1",1,0))))</f>
        <v>0</v>
      </c>
      <c r="W28" s="156">
        <f>IF('נוסח א'!W37="2 השלמות נכונות",2,IF('נוסח א'!W37="השלמה נכונה אחת",1,0))</f>
        <v>0</v>
      </c>
      <c r="X28" s="156">
        <f>IF('נוסח א'!X37="3 תשובות נכונות",2,IF('נוסח א'!X37="2 תשובות נכונות",1,0))</f>
        <v>0</v>
      </c>
      <c r="Y28" s="112">
        <f>IF('נוסח א'!Y37="נכון",2,0)</f>
        <v>0</v>
      </c>
      <c r="Z28" s="157">
        <f t="shared" si="2"/>
        <v>0</v>
      </c>
      <c r="AA28" s="112">
        <f>IF('נוסח א'!AA37="נכון",3,IF('נוסח א'!AA37="חלקי",2,0))</f>
        <v>0</v>
      </c>
      <c r="AB28" s="112">
        <f>IF('נוסח א'!AB37=1,2,0)</f>
        <v>0</v>
      </c>
      <c r="AC28" s="112">
        <f>IF('נוסח א'!AC37="נכון",2,0)</f>
        <v>0</v>
      </c>
      <c r="AD28" s="112">
        <f>IF('נוסח א'!AD37="א",2,0)</f>
        <v>0</v>
      </c>
      <c r="AE28" s="112">
        <f>IF('נוסח א'!AE37="צוינו 3 מרכיבים",3,IF('נוסח א'!AE37="צוינו 2 מרכיבים",2,IF('נוסח א'!AE37="צוין מרכיב 1",1,0)))</f>
        <v>0</v>
      </c>
      <c r="AF28" s="112">
        <f>IF('נוסח א'!AF37="נכון",4,IF('נוסח א'!AF37="חלקי",2,0))</f>
        <v>0</v>
      </c>
      <c r="AG28" s="112">
        <f>IF('נוסח א'!AG37="נכון",2,IF('נוסח א'!AG37="חלקי",1,0))</f>
        <v>0</v>
      </c>
      <c r="AH28" s="112">
        <f>IF('נוסח א'!AH37="3 תשובות נכונות",2,IF('נוסח א'!AH37="2 תשובות נכונות",1,0))</f>
        <v>0</v>
      </c>
      <c r="AI28" s="112">
        <f>IF('נוסח א'!AI37="נכון",3,IF('נוסח א'!AI37="חלקי",2,0))</f>
        <v>0</v>
      </c>
      <c r="AJ28" s="112">
        <f>IF('נוסח א'!AJ37="נכון",3,0)</f>
        <v>0</v>
      </c>
      <c r="AK28" s="112">
        <f>IF('נוסח א'!AK37=2,2,0)</f>
        <v>0</v>
      </c>
      <c r="AL28" s="112">
        <f>IF('נוסח א'!AL37="נכון",3,IF('נוסח א'!AL37="חלקי",1,0))</f>
        <v>0</v>
      </c>
      <c r="AM28" s="121">
        <f t="shared" si="3"/>
        <v>0</v>
      </c>
      <c r="AN28" s="156">
        <f>IF('נוסח א'!AN37="ב",2,0)</f>
        <v>0</v>
      </c>
      <c r="AO28" s="112">
        <f>IF('נוסח א'!AO37="4 תשובות נכונות",3,IF('נוסח א'!AO37="3 תשובות נכונות",2,IF('נוסח א'!AO37="2 תשובות נכונות",1,0)))</f>
        <v>0</v>
      </c>
      <c r="AP28" s="112">
        <f>IF('נוסח א'!AP37="4 תשובות נכונות",3,IF('נוסח א'!AP37="3 תשובות נכונות",2,IF('נוסח א'!AP37="2 תשובות נכונות",1,0)))</f>
        <v>0</v>
      </c>
      <c r="AQ28" s="112">
        <f>IF('נוסח א'!AQ37="נכון",3,IF('נוסח א'!AQ37="חלקי - 2 נקודות",2,IF('נוסח א'!AQ37="חלקי - נקודה 1",1,0)))</f>
        <v>0</v>
      </c>
      <c r="AR28" s="155">
        <f>IF('נוסח א'!AR37="נכון",3,IF('נוסח א'!AR37="חלקי",2,0))</f>
        <v>0</v>
      </c>
      <c r="AS28" s="155">
        <f>IF('נוסח א'!AS37="נכון",2,0)</f>
        <v>0</v>
      </c>
      <c r="AT28" s="152">
        <f t="shared" si="4"/>
        <v>0</v>
      </c>
      <c r="AU28" s="155">
        <f>IF('נוסח א'!AU37="4 יצוגים נכונים",4,IF('נוסח א'!AU37="3 יצוגים נכונים",3,IF('נוסח א'!AU37="2 יצוגים נכונים",2,IF('נוסח א'!AU37="יצוג נכון 1",1,0))))</f>
        <v>0</v>
      </c>
      <c r="AV28" s="155">
        <f>IF('נוסח א'!AV37="4 תשובות נכונות",2,IF('נוסח א'!AV37="2 או 3 תשובות נכונות",1,0))</f>
        <v>0</v>
      </c>
      <c r="AW28" s="152">
        <f t="shared" si="5"/>
        <v>0</v>
      </c>
      <c r="AX28" s="134">
        <f t="shared" si="6"/>
        <v>0</v>
      </c>
      <c r="AY28" s="134">
        <f t="shared" si="7"/>
        <v>0</v>
      </c>
      <c r="AZ28" s="152">
        <f>'נוסח א'!AX37</f>
        <v>0</v>
      </c>
      <c r="BA28" s="88">
        <f t="shared" si="8"/>
        <v>0</v>
      </c>
      <c r="BB28"/>
      <c r="BC28"/>
      <c r="BD28"/>
    </row>
    <row r="29" spans="1:56" x14ac:dyDescent="0.2">
      <c r="A29" s="10">
        <v>21</v>
      </c>
      <c r="B29" s="111">
        <f>'נוסח א'!B38</f>
        <v>0</v>
      </c>
      <c r="C29" s="112">
        <f>IF('נוסח א'!C38=2,2,0)</f>
        <v>0</v>
      </c>
      <c r="D29" s="112">
        <f>IF('נוסח א'!D38=4,2,0)</f>
        <v>0</v>
      </c>
      <c r="E29" s="112">
        <f>IF('נוסח א'!E38="נכון",2,0)</f>
        <v>0</v>
      </c>
      <c r="F29" s="112">
        <f>IF('נוסח א'!F38="נכון",2,0)</f>
        <v>0</v>
      </c>
      <c r="G29" s="112">
        <f>IF('נוסח א'!G38="נכון",2,0)</f>
        <v>0</v>
      </c>
      <c r="H29" s="112">
        <f>IF('נוסח א'!H38="ג",2,0)</f>
        <v>0</v>
      </c>
      <c r="I29" s="112">
        <f>IF('נוסח א'!I38="נכון",2,0)</f>
        <v>0</v>
      </c>
      <c r="J29" s="112">
        <f>IF('נוסח א'!J38="נכון",2,0)</f>
        <v>0</v>
      </c>
      <c r="K29" s="121">
        <f t="shared" si="0"/>
        <v>0</v>
      </c>
      <c r="L29" s="112">
        <f>IF('נוסח א'!L38="נכון",3,IF('נוסח א'!L38="חלקי",2,0))</f>
        <v>0</v>
      </c>
      <c r="M29" s="112">
        <f>IF('נוסח א'!M38="נכון",2,0)</f>
        <v>0</v>
      </c>
      <c r="N29" s="112">
        <f>IF('נוסח א'!N38="נכון",3,IF('נוסח א'!N38="חלקי",2,0))</f>
        <v>0</v>
      </c>
      <c r="O29" s="112">
        <f>IF('נוסח א'!O38="ב",2,0)</f>
        <v>0</v>
      </c>
      <c r="P29" s="112">
        <f>IF('נוסח א'!P38="נכון",3,IF('נוסח א'!P38="רק הסבר ביולוגי נכון",2,IF('נוסח א'!P38="רק ציון נתונים נכונים",1,0)))</f>
        <v>0</v>
      </c>
      <c r="Q29" s="112">
        <f>IF('נוסח א'!Q38=4,2,0)</f>
        <v>0</v>
      </c>
      <c r="R29" s="112">
        <f>IF('נוסח א'!R38="צוינו 2 מרכיבים",2,IF('נוסח א'!R38="צוין מרכיב 1",1,0))</f>
        <v>0</v>
      </c>
      <c r="S29" s="112">
        <f>IF('נוסח א'!S38="צוינו 2 מרכיבים",2,IF('נוסח א'!S38="צוין מרכיב 1",1,0))</f>
        <v>0</v>
      </c>
      <c r="T29" s="157">
        <f t="shared" si="1"/>
        <v>0</v>
      </c>
      <c r="U29" s="112">
        <f>IF('נוסח א'!U38=4,2,0)</f>
        <v>0</v>
      </c>
      <c r="V29" s="112">
        <f>IF('נוסח א'!V38="נכון",4,IF('נוסח א'!V38="חלקי - 3 נקודות",3,IF('נוסח א'!V38="חלקי - 2 נקודות",2,IF('נוסח א'!V38="חלקי - נקודה 1",1,0))))</f>
        <v>0</v>
      </c>
      <c r="W29" s="156">
        <f>IF('נוסח א'!W38="2 השלמות נכונות",2,IF('נוסח א'!W38="השלמה נכונה אחת",1,0))</f>
        <v>0</v>
      </c>
      <c r="X29" s="156">
        <f>IF('נוסח א'!X38="3 תשובות נכונות",2,IF('נוסח א'!X38="2 תשובות נכונות",1,0))</f>
        <v>0</v>
      </c>
      <c r="Y29" s="112">
        <f>IF('נוסח א'!Y38="נכון",2,0)</f>
        <v>0</v>
      </c>
      <c r="Z29" s="157">
        <f t="shared" si="2"/>
        <v>0</v>
      </c>
      <c r="AA29" s="112">
        <f>IF('נוסח א'!AA38="נכון",3,IF('נוסח א'!AA38="חלקי",2,0))</f>
        <v>0</v>
      </c>
      <c r="AB29" s="112">
        <f>IF('נוסח א'!AB38=1,2,0)</f>
        <v>0</v>
      </c>
      <c r="AC29" s="112">
        <f>IF('נוסח א'!AC38="נכון",2,0)</f>
        <v>0</v>
      </c>
      <c r="AD29" s="112">
        <f>IF('נוסח א'!AD38="א",2,0)</f>
        <v>0</v>
      </c>
      <c r="AE29" s="112">
        <f>IF('נוסח א'!AE38="צוינו 3 מרכיבים",3,IF('נוסח א'!AE38="צוינו 2 מרכיבים",2,IF('נוסח א'!AE38="צוין מרכיב 1",1,0)))</f>
        <v>0</v>
      </c>
      <c r="AF29" s="112">
        <f>IF('נוסח א'!AF38="נכון",4,IF('נוסח א'!AF38="חלקי",2,0))</f>
        <v>0</v>
      </c>
      <c r="AG29" s="112">
        <f>IF('נוסח א'!AG38="נכון",2,IF('נוסח א'!AG38="חלקי",1,0))</f>
        <v>0</v>
      </c>
      <c r="AH29" s="112">
        <f>IF('נוסח א'!AH38="3 תשובות נכונות",2,IF('נוסח א'!AH38="2 תשובות נכונות",1,0))</f>
        <v>0</v>
      </c>
      <c r="AI29" s="112">
        <f>IF('נוסח א'!AI38="נכון",3,IF('נוסח א'!AI38="חלקי",2,0))</f>
        <v>0</v>
      </c>
      <c r="AJ29" s="112">
        <f>IF('נוסח א'!AJ38="נכון",3,0)</f>
        <v>0</v>
      </c>
      <c r="AK29" s="112">
        <f>IF('נוסח א'!AK38=2,2,0)</f>
        <v>0</v>
      </c>
      <c r="AL29" s="112">
        <f>IF('נוסח א'!AL38="נכון",3,IF('נוסח א'!AL38="חלקי",1,0))</f>
        <v>0</v>
      </c>
      <c r="AM29" s="121">
        <f t="shared" si="3"/>
        <v>0</v>
      </c>
      <c r="AN29" s="156">
        <f>IF('נוסח א'!AN38="ב",2,0)</f>
        <v>0</v>
      </c>
      <c r="AO29" s="112">
        <f>IF('נוסח א'!AO38="4 תשובות נכונות",3,IF('נוסח א'!AO38="3 תשובות נכונות",2,IF('נוסח א'!AO38="2 תשובות נכונות",1,0)))</f>
        <v>0</v>
      </c>
      <c r="AP29" s="112">
        <f>IF('נוסח א'!AP38="4 תשובות נכונות",3,IF('נוסח א'!AP38="3 תשובות נכונות",2,IF('נוסח א'!AP38="2 תשובות נכונות",1,0)))</f>
        <v>0</v>
      </c>
      <c r="AQ29" s="112">
        <f>IF('נוסח א'!AQ38="נכון",3,IF('נוסח א'!AQ38="חלקי - 2 נקודות",2,IF('נוסח א'!AQ38="חלקי - נקודה 1",1,0)))</f>
        <v>0</v>
      </c>
      <c r="AR29" s="155">
        <f>IF('נוסח א'!AR38="נכון",3,IF('נוסח א'!AR38="חלקי",2,0))</f>
        <v>0</v>
      </c>
      <c r="AS29" s="155">
        <f>IF('נוסח א'!AS38="נכון",2,0)</f>
        <v>0</v>
      </c>
      <c r="AT29" s="152">
        <f t="shared" si="4"/>
        <v>0</v>
      </c>
      <c r="AU29" s="155">
        <f>IF('נוסח א'!AU38="4 יצוגים נכונים",4,IF('נוסח א'!AU38="3 יצוגים נכונים",3,IF('נוסח א'!AU38="2 יצוגים נכונים",2,IF('נוסח א'!AU38="יצוג נכון 1",1,0))))</f>
        <v>0</v>
      </c>
      <c r="AV29" s="155">
        <f>IF('נוסח א'!AV38="4 תשובות נכונות",2,IF('נוסח א'!AV38="2 או 3 תשובות נכונות",1,0))</f>
        <v>0</v>
      </c>
      <c r="AW29" s="152">
        <f t="shared" si="5"/>
        <v>0</v>
      </c>
      <c r="AX29" s="134">
        <f t="shared" si="6"/>
        <v>0</v>
      </c>
      <c r="AY29" s="134">
        <f t="shared" si="7"/>
        <v>0</v>
      </c>
      <c r="AZ29" s="152">
        <f>'נוסח א'!AX38</f>
        <v>0</v>
      </c>
      <c r="BA29" s="88">
        <f t="shared" si="8"/>
        <v>0</v>
      </c>
      <c r="BB29"/>
      <c r="BC29"/>
      <c r="BD29"/>
    </row>
    <row r="30" spans="1:56" x14ac:dyDescent="0.2">
      <c r="A30" s="10">
        <v>22</v>
      </c>
      <c r="B30" s="111">
        <f>'נוסח א'!B39</f>
        <v>0</v>
      </c>
      <c r="C30" s="112">
        <f>IF('נוסח א'!C39=2,2,0)</f>
        <v>0</v>
      </c>
      <c r="D30" s="112">
        <f>IF('נוסח א'!D39=4,2,0)</f>
        <v>0</v>
      </c>
      <c r="E30" s="112">
        <f>IF('נוסח א'!E39="נכון",2,0)</f>
        <v>0</v>
      </c>
      <c r="F30" s="112">
        <f>IF('נוסח א'!F39="נכון",2,0)</f>
        <v>0</v>
      </c>
      <c r="G30" s="112">
        <f>IF('נוסח א'!G39="נכון",2,0)</f>
        <v>0</v>
      </c>
      <c r="H30" s="112">
        <f>IF('נוסח א'!H39="ג",2,0)</f>
        <v>0</v>
      </c>
      <c r="I30" s="112">
        <f>IF('נוסח א'!I39="נכון",2,0)</f>
        <v>0</v>
      </c>
      <c r="J30" s="112">
        <f>IF('נוסח א'!J39="נכון",2,0)</f>
        <v>0</v>
      </c>
      <c r="K30" s="121">
        <f t="shared" si="0"/>
        <v>0</v>
      </c>
      <c r="L30" s="112">
        <f>IF('נוסח א'!L39="נכון",3,IF('נוסח א'!L39="חלקי",2,0))</f>
        <v>0</v>
      </c>
      <c r="M30" s="112">
        <f>IF('נוסח א'!M39="נכון",2,0)</f>
        <v>0</v>
      </c>
      <c r="N30" s="112">
        <f>IF('נוסח א'!N39="נכון",3,IF('נוסח א'!N39="חלקי",2,0))</f>
        <v>0</v>
      </c>
      <c r="O30" s="112">
        <f>IF('נוסח א'!O39="ב",2,0)</f>
        <v>0</v>
      </c>
      <c r="P30" s="112">
        <f>IF('נוסח א'!P39="נכון",3,IF('נוסח א'!P39="רק הסבר ביולוגי נכון",2,IF('נוסח א'!P39="רק ציון נתונים נכונים",1,0)))</f>
        <v>0</v>
      </c>
      <c r="Q30" s="112">
        <f>IF('נוסח א'!Q39=4,2,0)</f>
        <v>0</v>
      </c>
      <c r="R30" s="112">
        <f>IF('נוסח א'!R39="צוינו 2 מרכיבים",2,IF('נוסח א'!R39="צוין מרכיב 1",1,0))</f>
        <v>0</v>
      </c>
      <c r="S30" s="112">
        <f>IF('נוסח א'!S39="צוינו 2 מרכיבים",2,IF('נוסח א'!S39="צוין מרכיב 1",1,0))</f>
        <v>0</v>
      </c>
      <c r="T30" s="157">
        <f t="shared" si="1"/>
        <v>0</v>
      </c>
      <c r="U30" s="112">
        <f>IF('נוסח א'!U39=4,2,0)</f>
        <v>0</v>
      </c>
      <c r="V30" s="112">
        <f>IF('נוסח א'!V39="נכון",4,IF('נוסח א'!V39="חלקי - 3 נקודות",3,IF('נוסח א'!V39="חלקי - 2 נקודות",2,IF('נוסח א'!V39="חלקי - נקודה 1",1,0))))</f>
        <v>0</v>
      </c>
      <c r="W30" s="156">
        <f>IF('נוסח א'!W39="2 השלמות נכונות",2,IF('נוסח א'!W39="השלמה נכונה אחת",1,0))</f>
        <v>0</v>
      </c>
      <c r="X30" s="156">
        <f>IF('נוסח א'!X39="3 תשובות נכונות",2,IF('נוסח א'!X39="2 תשובות נכונות",1,0))</f>
        <v>0</v>
      </c>
      <c r="Y30" s="112">
        <f>IF('נוסח א'!Y39="נכון",2,0)</f>
        <v>0</v>
      </c>
      <c r="Z30" s="157">
        <f t="shared" si="2"/>
        <v>0</v>
      </c>
      <c r="AA30" s="112">
        <f>IF('נוסח א'!AA39="נכון",3,IF('נוסח א'!AA39="חלקי",2,0))</f>
        <v>0</v>
      </c>
      <c r="AB30" s="112">
        <f>IF('נוסח א'!AB39=1,2,0)</f>
        <v>0</v>
      </c>
      <c r="AC30" s="112">
        <f>IF('נוסח א'!AC39="נכון",2,0)</f>
        <v>0</v>
      </c>
      <c r="AD30" s="112">
        <f>IF('נוסח א'!AD39="א",2,0)</f>
        <v>0</v>
      </c>
      <c r="AE30" s="112">
        <f>IF('נוסח א'!AE39="צוינו 3 מרכיבים",3,IF('נוסח א'!AE39="צוינו 2 מרכיבים",2,IF('נוסח א'!AE39="צוין מרכיב 1",1,0)))</f>
        <v>0</v>
      </c>
      <c r="AF30" s="112">
        <f>IF('נוסח א'!AF39="נכון",4,IF('נוסח א'!AF39="חלקי",2,0))</f>
        <v>0</v>
      </c>
      <c r="AG30" s="112">
        <f>IF('נוסח א'!AG39="נכון",2,IF('נוסח א'!AG39="חלקי",1,0))</f>
        <v>0</v>
      </c>
      <c r="AH30" s="112">
        <f>IF('נוסח א'!AH39="3 תשובות נכונות",2,IF('נוסח א'!AH39="2 תשובות נכונות",1,0))</f>
        <v>0</v>
      </c>
      <c r="AI30" s="112">
        <f>IF('נוסח א'!AI39="נכון",3,IF('נוסח א'!AI39="חלקי",2,0))</f>
        <v>0</v>
      </c>
      <c r="AJ30" s="112">
        <f>IF('נוסח א'!AJ39="נכון",3,0)</f>
        <v>0</v>
      </c>
      <c r="AK30" s="112">
        <f>IF('נוסח א'!AK39=2,2,0)</f>
        <v>0</v>
      </c>
      <c r="AL30" s="112">
        <f>IF('נוסח א'!AL39="נכון",3,IF('נוסח א'!AL39="חלקי",1,0))</f>
        <v>0</v>
      </c>
      <c r="AM30" s="121">
        <f t="shared" si="3"/>
        <v>0</v>
      </c>
      <c r="AN30" s="156">
        <f>IF('נוסח א'!AN39="ב",2,0)</f>
        <v>0</v>
      </c>
      <c r="AO30" s="112">
        <f>IF('נוסח א'!AO39="4 תשובות נכונות",3,IF('נוסח א'!AO39="3 תשובות נכונות",2,IF('נוסח א'!AO39="2 תשובות נכונות",1,0)))</f>
        <v>0</v>
      </c>
      <c r="AP30" s="112">
        <f>IF('נוסח א'!AP39="4 תשובות נכונות",3,IF('נוסח א'!AP39="3 תשובות נכונות",2,IF('נוסח א'!AP39="2 תשובות נכונות",1,0)))</f>
        <v>0</v>
      </c>
      <c r="AQ30" s="112">
        <f>IF('נוסח א'!AQ39="נכון",3,IF('נוסח א'!AQ39="חלקי - 2 נקודות",2,IF('נוסח א'!AQ39="חלקי - נקודה 1",1,0)))</f>
        <v>0</v>
      </c>
      <c r="AR30" s="155">
        <f>IF('נוסח א'!AR39="נכון",3,IF('נוסח א'!AR39="חלקי",2,0))</f>
        <v>0</v>
      </c>
      <c r="AS30" s="155">
        <f>IF('נוסח א'!AS39="נכון",2,0)</f>
        <v>0</v>
      </c>
      <c r="AT30" s="152">
        <f t="shared" si="4"/>
        <v>0</v>
      </c>
      <c r="AU30" s="155">
        <f>IF('נוסח א'!AU39="4 יצוגים נכונים",4,IF('נוסח א'!AU39="3 יצוגים נכונים",3,IF('נוסח א'!AU39="2 יצוגים נכונים",2,IF('נוסח א'!AU39="יצוג נכון 1",1,0))))</f>
        <v>0</v>
      </c>
      <c r="AV30" s="155">
        <f>IF('נוסח א'!AV39="4 תשובות נכונות",2,IF('נוסח א'!AV39="2 או 3 תשובות נכונות",1,0))</f>
        <v>0</v>
      </c>
      <c r="AW30" s="152">
        <f t="shared" si="5"/>
        <v>0</v>
      </c>
      <c r="AX30" s="134">
        <f t="shared" si="6"/>
        <v>0</v>
      </c>
      <c r="AY30" s="134">
        <f t="shared" si="7"/>
        <v>0</v>
      </c>
      <c r="AZ30" s="152">
        <f>'נוסח א'!AX39</f>
        <v>0</v>
      </c>
      <c r="BA30" s="88">
        <f t="shared" si="8"/>
        <v>0</v>
      </c>
      <c r="BB30"/>
      <c r="BC30"/>
      <c r="BD30"/>
    </row>
    <row r="31" spans="1:56" x14ac:dyDescent="0.2">
      <c r="A31" s="10">
        <v>23</v>
      </c>
      <c r="B31" s="111">
        <f>'נוסח א'!B40</f>
        <v>0</v>
      </c>
      <c r="C31" s="112">
        <f>IF('נוסח א'!C40=2,2,0)</f>
        <v>0</v>
      </c>
      <c r="D31" s="112">
        <f>IF('נוסח א'!D40=4,2,0)</f>
        <v>0</v>
      </c>
      <c r="E31" s="112">
        <f>IF('נוסח א'!E40="נכון",2,0)</f>
        <v>0</v>
      </c>
      <c r="F31" s="112">
        <f>IF('נוסח א'!F40="נכון",2,0)</f>
        <v>0</v>
      </c>
      <c r="G31" s="112">
        <f>IF('נוסח א'!G40="נכון",2,0)</f>
        <v>0</v>
      </c>
      <c r="H31" s="112">
        <f>IF('נוסח א'!H40="ג",2,0)</f>
        <v>0</v>
      </c>
      <c r="I31" s="112">
        <f>IF('נוסח א'!I40="נכון",2,0)</f>
        <v>0</v>
      </c>
      <c r="J31" s="112">
        <f>IF('נוסח א'!J40="נכון",2,0)</f>
        <v>0</v>
      </c>
      <c r="K31" s="121">
        <f t="shared" si="0"/>
        <v>0</v>
      </c>
      <c r="L31" s="112">
        <f>IF('נוסח א'!L40="נכון",3,IF('נוסח א'!L40="חלקי",2,0))</f>
        <v>0</v>
      </c>
      <c r="M31" s="112">
        <f>IF('נוסח א'!M40="נכון",2,0)</f>
        <v>0</v>
      </c>
      <c r="N31" s="112">
        <f>IF('נוסח א'!N40="נכון",3,IF('נוסח א'!N40="חלקי",2,0))</f>
        <v>0</v>
      </c>
      <c r="O31" s="112">
        <f>IF('נוסח א'!O40="ב",2,0)</f>
        <v>0</v>
      </c>
      <c r="P31" s="112">
        <f>IF('נוסח א'!P40="נכון",3,IF('נוסח א'!P40="רק הסבר ביולוגי נכון",2,IF('נוסח א'!P40="רק ציון נתונים נכונים",1,0)))</f>
        <v>0</v>
      </c>
      <c r="Q31" s="112">
        <f>IF('נוסח א'!Q40=4,2,0)</f>
        <v>0</v>
      </c>
      <c r="R31" s="112">
        <f>IF('נוסח א'!R40="צוינו 2 מרכיבים",2,IF('נוסח א'!R40="צוין מרכיב 1",1,0))</f>
        <v>0</v>
      </c>
      <c r="S31" s="112">
        <f>IF('נוסח א'!S40="צוינו 2 מרכיבים",2,IF('נוסח א'!S40="צוין מרכיב 1",1,0))</f>
        <v>0</v>
      </c>
      <c r="T31" s="157">
        <f t="shared" si="1"/>
        <v>0</v>
      </c>
      <c r="U31" s="112">
        <f>IF('נוסח א'!U40=4,2,0)</f>
        <v>0</v>
      </c>
      <c r="V31" s="112">
        <f>IF('נוסח א'!V40="נכון",4,IF('נוסח א'!V40="חלקי - 3 נקודות",3,IF('נוסח א'!V40="חלקי - 2 נקודות",2,IF('נוסח א'!V40="חלקי - נקודה 1",1,0))))</f>
        <v>0</v>
      </c>
      <c r="W31" s="156">
        <f>IF('נוסח א'!W40="2 השלמות נכונות",2,IF('נוסח א'!W40="השלמה נכונה אחת",1,0))</f>
        <v>0</v>
      </c>
      <c r="X31" s="156">
        <f>IF('נוסח א'!X40="3 תשובות נכונות",2,IF('נוסח א'!X40="2 תשובות נכונות",1,0))</f>
        <v>0</v>
      </c>
      <c r="Y31" s="112">
        <f>IF('נוסח א'!Y40="נכון",2,0)</f>
        <v>0</v>
      </c>
      <c r="Z31" s="157">
        <f t="shared" si="2"/>
        <v>0</v>
      </c>
      <c r="AA31" s="112">
        <f>IF('נוסח א'!AA40="נכון",3,IF('נוסח א'!AA40="חלקי",2,0))</f>
        <v>0</v>
      </c>
      <c r="AB31" s="112">
        <f>IF('נוסח א'!AB40=1,2,0)</f>
        <v>0</v>
      </c>
      <c r="AC31" s="112">
        <f>IF('נוסח א'!AC40="נכון",2,0)</f>
        <v>0</v>
      </c>
      <c r="AD31" s="112">
        <f>IF('נוסח א'!AD40="א",2,0)</f>
        <v>0</v>
      </c>
      <c r="AE31" s="112">
        <f>IF('נוסח א'!AE40="צוינו 3 מרכיבים",3,IF('נוסח א'!AE40="צוינו 2 מרכיבים",2,IF('נוסח א'!AE40="צוין מרכיב 1",1,0)))</f>
        <v>0</v>
      </c>
      <c r="AF31" s="112">
        <f>IF('נוסח א'!AF40="נכון",4,IF('נוסח א'!AF40="חלקי",2,0))</f>
        <v>0</v>
      </c>
      <c r="AG31" s="112">
        <f>IF('נוסח א'!AG40="נכון",2,IF('נוסח א'!AG40="חלקי",1,0))</f>
        <v>0</v>
      </c>
      <c r="AH31" s="112">
        <f>IF('נוסח א'!AH40="3 תשובות נכונות",2,IF('נוסח א'!AH40="2 תשובות נכונות",1,0))</f>
        <v>0</v>
      </c>
      <c r="AI31" s="112">
        <f>IF('נוסח א'!AI40="נכון",3,IF('נוסח א'!AI40="חלקי",2,0))</f>
        <v>0</v>
      </c>
      <c r="AJ31" s="112">
        <f>IF('נוסח א'!AJ40="נכון",3,0)</f>
        <v>0</v>
      </c>
      <c r="AK31" s="112">
        <f>IF('נוסח א'!AK40=2,2,0)</f>
        <v>0</v>
      </c>
      <c r="AL31" s="112">
        <f>IF('נוסח א'!AL40="נכון",3,IF('נוסח א'!AL40="חלקי",1,0))</f>
        <v>0</v>
      </c>
      <c r="AM31" s="121">
        <f t="shared" si="3"/>
        <v>0</v>
      </c>
      <c r="AN31" s="156">
        <f>IF('נוסח א'!AN40="ב",2,0)</f>
        <v>0</v>
      </c>
      <c r="AO31" s="112">
        <f>IF('נוסח א'!AO40="4 תשובות נכונות",3,IF('נוסח א'!AO40="3 תשובות נכונות",2,IF('נוסח א'!AO40="2 תשובות נכונות",1,0)))</f>
        <v>0</v>
      </c>
      <c r="AP31" s="112">
        <f>IF('נוסח א'!AP40="4 תשובות נכונות",3,IF('נוסח א'!AP40="3 תשובות נכונות",2,IF('נוסח א'!AP40="2 תשובות נכונות",1,0)))</f>
        <v>0</v>
      </c>
      <c r="AQ31" s="112">
        <f>IF('נוסח א'!AQ40="נכון",3,IF('נוסח א'!AQ40="חלקי - 2 נקודות",2,IF('נוסח א'!AQ40="חלקי - נקודה 1",1,0)))</f>
        <v>0</v>
      </c>
      <c r="AR31" s="155">
        <f>IF('נוסח א'!AR40="נכון",3,IF('נוסח א'!AR40="חלקי",2,0))</f>
        <v>0</v>
      </c>
      <c r="AS31" s="155">
        <f>IF('נוסח א'!AS40="נכון",2,0)</f>
        <v>0</v>
      </c>
      <c r="AT31" s="152">
        <f t="shared" si="4"/>
        <v>0</v>
      </c>
      <c r="AU31" s="155">
        <f>IF('נוסח א'!AU40="4 יצוגים נכונים",4,IF('נוסח א'!AU40="3 יצוגים נכונים",3,IF('נוסח א'!AU40="2 יצוגים נכונים",2,IF('נוסח א'!AU40="יצוג נכון 1",1,0))))</f>
        <v>0</v>
      </c>
      <c r="AV31" s="155">
        <f>IF('נוסח א'!AV40="4 תשובות נכונות",2,IF('נוסח א'!AV40="2 או 3 תשובות נכונות",1,0))</f>
        <v>0</v>
      </c>
      <c r="AW31" s="152">
        <f t="shared" si="5"/>
        <v>0</v>
      </c>
      <c r="AX31" s="134">
        <f t="shared" si="6"/>
        <v>0</v>
      </c>
      <c r="AY31" s="134">
        <f t="shared" si="7"/>
        <v>0</v>
      </c>
      <c r="AZ31" s="152">
        <f>'נוסח א'!AX40</f>
        <v>0</v>
      </c>
      <c r="BA31" s="88">
        <f t="shared" si="8"/>
        <v>0</v>
      </c>
      <c r="BB31"/>
      <c r="BC31"/>
      <c r="BD31"/>
    </row>
    <row r="32" spans="1:56" x14ac:dyDescent="0.2">
      <c r="A32" s="10">
        <v>24</v>
      </c>
      <c r="B32" s="111">
        <f>'נוסח א'!B41</f>
        <v>0</v>
      </c>
      <c r="C32" s="112">
        <f>IF('נוסח א'!C41=2,2,0)</f>
        <v>0</v>
      </c>
      <c r="D32" s="112">
        <f>IF('נוסח א'!D41=4,2,0)</f>
        <v>0</v>
      </c>
      <c r="E32" s="112">
        <f>IF('נוסח א'!E41="נכון",2,0)</f>
        <v>0</v>
      </c>
      <c r="F32" s="112">
        <f>IF('נוסח א'!F41="נכון",2,0)</f>
        <v>0</v>
      </c>
      <c r="G32" s="112">
        <f>IF('נוסח א'!G41="נכון",2,0)</f>
        <v>0</v>
      </c>
      <c r="H32" s="112">
        <f>IF('נוסח א'!H41="ג",2,0)</f>
        <v>0</v>
      </c>
      <c r="I32" s="112">
        <f>IF('נוסח א'!I41="נכון",2,0)</f>
        <v>0</v>
      </c>
      <c r="J32" s="112">
        <f>IF('נוסח א'!J41="נכון",2,0)</f>
        <v>0</v>
      </c>
      <c r="K32" s="121">
        <f t="shared" si="0"/>
        <v>0</v>
      </c>
      <c r="L32" s="112">
        <f>IF('נוסח א'!L41="נכון",3,IF('נוסח א'!L41="חלקי",2,0))</f>
        <v>0</v>
      </c>
      <c r="M32" s="112">
        <f>IF('נוסח א'!M41="נכון",2,0)</f>
        <v>0</v>
      </c>
      <c r="N32" s="112">
        <f>IF('נוסח א'!N41="נכון",3,IF('נוסח א'!N41="חלקי",2,0))</f>
        <v>0</v>
      </c>
      <c r="O32" s="112">
        <f>IF('נוסח א'!O41="ב",2,0)</f>
        <v>0</v>
      </c>
      <c r="P32" s="112">
        <f>IF('נוסח א'!P41="נכון",3,IF('נוסח א'!P41="רק הסבר ביולוגי נכון",2,IF('נוסח א'!P41="רק ציון נתונים נכונים",1,0)))</f>
        <v>0</v>
      </c>
      <c r="Q32" s="112">
        <f>IF('נוסח א'!Q41=4,2,0)</f>
        <v>0</v>
      </c>
      <c r="R32" s="112">
        <f>IF('נוסח א'!R41="צוינו 2 מרכיבים",2,IF('נוסח א'!R41="צוין מרכיב 1",1,0))</f>
        <v>0</v>
      </c>
      <c r="S32" s="112">
        <f>IF('נוסח א'!S41="צוינו 2 מרכיבים",2,IF('נוסח א'!S41="צוין מרכיב 1",1,0))</f>
        <v>0</v>
      </c>
      <c r="T32" s="157">
        <f t="shared" si="1"/>
        <v>0</v>
      </c>
      <c r="U32" s="112">
        <f>IF('נוסח א'!U41=4,2,0)</f>
        <v>0</v>
      </c>
      <c r="V32" s="112">
        <f>IF('נוסח א'!V41="נכון",4,IF('נוסח א'!V41="חלקי - 3 נקודות",3,IF('נוסח א'!V41="חלקי - 2 נקודות",2,IF('נוסח א'!V41="חלקי - נקודה 1",1,0))))</f>
        <v>0</v>
      </c>
      <c r="W32" s="156">
        <f>IF('נוסח א'!W41="2 השלמות נכונות",2,IF('נוסח א'!W41="השלמה נכונה אחת",1,0))</f>
        <v>0</v>
      </c>
      <c r="X32" s="156">
        <f>IF('נוסח א'!X41="3 תשובות נכונות",2,IF('נוסח א'!X41="2 תשובות נכונות",1,0))</f>
        <v>0</v>
      </c>
      <c r="Y32" s="112">
        <f>IF('נוסח א'!Y41="נכון",2,0)</f>
        <v>0</v>
      </c>
      <c r="Z32" s="157">
        <f t="shared" si="2"/>
        <v>0</v>
      </c>
      <c r="AA32" s="112">
        <f>IF('נוסח א'!AA41="נכון",3,IF('נוסח א'!AA41="חלקי",2,0))</f>
        <v>0</v>
      </c>
      <c r="AB32" s="112">
        <f>IF('נוסח א'!AB41=1,2,0)</f>
        <v>0</v>
      </c>
      <c r="AC32" s="112">
        <f>IF('נוסח א'!AC41="נכון",2,0)</f>
        <v>0</v>
      </c>
      <c r="AD32" s="112">
        <f>IF('נוסח א'!AD41="א",2,0)</f>
        <v>0</v>
      </c>
      <c r="AE32" s="112">
        <f>IF('נוסח א'!AE41="צוינו 3 מרכיבים",3,IF('נוסח א'!AE41="צוינו 2 מרכיבים",2,IF('נוסח א'!AE41="צוין מרכיב 1",1,0)))</f>
        <v>0</v>
      </c>
      <c r="AF32" s="112">
        <f>IF('נוסח א'!AF41="נכון",4,IF('נוסח א'!AF41="חלקי",2,0))</f>
        <v>0</v>
      </c>
      <c r="AG32" s="112">
        <f>IF('נוסח א'!AG41="נכון",2,IF('נוסח א'!AG41="חלקי",1,0))</f>
        <v>0</v>
      </c>
      <c r="AH32" s="112">
        <f>IF('נוסח א'!AH41="3 תשובות נכונות",2,IF('נוסח א'!AH41="2 תשובות נכונות",1,0))</f>
        <v>0</v>
      </c>
      <c r="AI32" s="112">
        <f>IF('נוסח א'!AI41="נכון",3,IF('נוסח א'!AI41="חלקי",2,0))</f>
        <v>0</v>
      </c>
      <c r="AJ32" s="112">
        <f>IF('נוסח א'!AJ41="נכון",3,0)</f>
        <v>0</v>
      </c>
      <c r="AK32" s="112">
        <f>IF('נוסח א'!AK41=2,2,0)</f>
        <v>0</v>
      </c>
      <c r="AL32" s="112">
        <f>IF('נוסח א'!AL41="נכון",3,IF('נוסח א'!AL41="חלקי",1,0))</f>
        <v>0</v>
      </c>
      <c r="AM32" s="121">
        <f t="shared" si="3"/>
        <v>0</v>
      </c>
      <c r="AN32" s="156">
        <f>IF('נוסח א'!AN41="ב",2,0)</f>
        <v>0</v>
      </c>
      <c r="AO32" s="112">
        <f>IF('נוסח א'!AO41="4 תשובות נכונות",3,IF('נוסח א'!AO41="3 תשובות נכונות",2,IF('נוסח א'!AO41="2 תשובות נכונות",1,0)))</f>
        <v>0</v>
      </c>
      <c r="AP32" s="112">
        <f>IF('נוסח א'!AP41="4 תשובות נכונות",3,IF('נוסח א'!AP41="3 תשובות נכונות",2,IF('נוסח א'!AP41="2 תשובות נכונות",1,0)))</f>
        <v>0</v>
      </c>
      <c r="AQ32" s="112">
        <f>IF('נוסח א'!AQ41="נכון",3,IF('נוסח א'!AQ41="חלקי - 2 נקודות",2,IF('נוסח א'!AQ41="חלקי - נקודה 1",1,0)))</f>
        <v>0</v>
      </c>
      <c r="AR32" s="155">
        <f>IF('נוסח א'!AR41="נכון",3,IF('נוסח א'!AR41="חלקי",2,0))</f>
        <v>0</v>
      </c>
      <c r="AS32" s="155">
        <f>IF('נוסח א'!AS41="נכון",2,0)</f>
        <v>0</v>
      </c>
      <c r="AT32" s="152">
        <f t="shared" si="4"/>
        <v>0</v>
      </c>
      <c r="AU32" s="155">
        <f>IF('נוסח א'!AU41="4 יצוגים נכונים",4,IF('נוסח א'!AU41="3 יצוגים נכונים",3,IF('נוסח א'!AU41="2 יצוגים נכונים",2,IF('נוסח א'!AU41="יצוג נכון 1",1,0))))</f>
        <v>0</v>
      </c>
      <c r="AV32" s="155">
        <f>IF('נוסח א'!AV41="4 תשובות נכונות",2,IF('נוסח א'!AV41="2 או 3 תשובות נכונות",1,0))</f>
        <v>0</v>
      </c>
      <c r="AW32" s="152">
        <f t="shared" si="5"/>
        <v>0</v>
      </c>
      <c r="AX32" s="134">
        <f t="shared" si="6"/>
        <v>0</v>
      </c>
      <c r="AY32" s="134">
        <f t="shared" si="7"/>
        <v>0</v>
      </c>
      <c r="AZ32" s="152">
        <f>'נוסח א'!AX41</f>
        <v>0</v>
      </c>
      <c r="BA32" s="88">
        <f t="shared" si="8"/>
        <v>0</v>
      </c>
      <c r="BB32"/>
      <c r="BC32"/>
      <c r="BD32"/>
    </row>
    <row r="33" spans="1:56" x14ac:dyDescent="0.2">
      <c r="A33" s="10">
        <v>25</v>
      </c>
      <c r="B33" s="111">
        <f>'נוסח א'!B42</f>
        <v>0</v>
      </c>
      <c r="C33" s="112">
        <f>IF('נוסח א'!C42=2,2,0)</f>
        <v>0</v>
      </c>
      <c r="D33" s="112">
        <f>IF('נוסח א'!D42=4,2,0)</f>
        <v>0</v>
      </c>
      <c r="E33" s="112">
        <f>IF('נוסח א'!E42="נכון",2,0)</f>
        <v>0</v>
      </c>
      <c r="F33" s="112">
        <f>IF('נוסח א'!F42="נכון",2,0)</f>
        <v>0</v>
      </c>
      <c r="G33" s="112">
        <f>IF('נוסח א'!G42="נכון",2,0)</f>
        <v>0</v>
      </c>
      <c r="H33" s="112">
        <f>IF('נוסח א'!H42="ג",2,0)</f>
        <v>0</v>
      </c>
      <c r="I33" s="112">
        <f>IF('נוסח א'!I42="נכון",2,0)</f>
        <v>0</v>
      </c>
      <c r="J33" s="112">
        <f>IF('נוסח א'!J42="נכון",2,0)</f>
        <v>0</v>
      </c>
      <c r="K33" s="121">
        <f t="shared" si="0"/>
        <v>0</v>
      </c>
      <c r="L33" s="112">
        <f>IF('נוסח א'!L42="נכון",3,IF('נוסח א'!L42="חלקי",2,0))</f>
        <v>0</v>
      </c>
      <c r="M33" s="112">
        <f>IF('נוסח א'!M42="נכון",2,0)</f>
        <v>0</v>
      </c>
      <c r="N33" s="112">
        <f>IF('נוסח א'!N42="נכון",3,IF('נוסח א'!N42="חלקי",2,0))</f>
        <v>0</v>
      </c>
      <c r="O33" s="112">
        <f>IF('נוסח א'!O42="ב",2,0)</f>
        <v>0</v>
      </c>
      <c r="P33" s="112">
        <f>IF('נוסח א'!P42="נכון",3,IF('נוסח א'!P42="רק הסבר ביולוגי נכון",2,IF('נוסח א'!P42="רק ציון נתונים נכונים",1,0)))</f>
        <v>0</v>
      </c>
      <c r="Q33" s="112">
        <f>IF('נוסח א'!Q42=4,2,0)</f>
        <v>0</v>
      </c>
      <c r="R33" s="112">
        <f>IF('נוסח א'!R42="צוינו 2 מרכיבים",2,IF('נוסח א'!R42="צוין מרכיב 1",1,0))</f>
        <v>0</v>
      </c>
      <c r="S33" s="112">
        <f>IF('נוסח א'!S42="צוינו 2 מרכיבים",2,IF('נוסח א'!S42="צוין מרכיב 1",1,0))</f>
        <v>0</v>
      </c>
      <c r="T33" s="157">
        <f t="shared" si="1"/>
        <v>0</v>
      </c>
      <c r="U33" s="112">
        <f>IF('נוסח א'!U42=4,2,0)</f>
        <v>0</v>
      </c>
      <c r="V33" s="112">
        <f>IF('נוסח א'!V42="נכון",4,IF('נוסח א'!V42="חלקי - 3 נקודות",3,IF('נוסח א'!V42="חלקי - 2 נקודות",2,IF('נוסח א'!V42="חלקי - נקודה 1",1,0))))</f>
        <v>0</v>
      </c>
      <c r="W33" s="156">
        <f>IF('נוסח א'!W42="2 השלמות נכונות",2,IF('נוסח א'!W42="השלמה נכונה אחת",1,0))</f>
        <v>0</v>
      </c>
      <c r="X33" s="156">
        <f>IF('נוסח א'!X42="3 תשובות נכונות",2,IF('נוסח א'!X42="2 תשובות נכונות",1,0))</f>
        <v>0</v>
      </c>
      <c r="Y33" s="112">
        <f>IF('נוסח א'!Y42="נכון",2,0)</f>
        <v>0</v>
      </c>
      <c r="Z33" s="157">
        <f t="shared" si="2"/>
        <v>0</v>
      </c>
      <c r="AA33" s="112">
        <f>IF('נוסח א'!AA42="נכון",3,IF('נוסח א'!AA42="חלקי",2,0))</f>
        <v>0</v>
      </c>
      <c r="AB33" s="112">
        <f>IF('נוסח א'!AB42=1,2,0)</f>
        <v>0</v>
      </c>
      <c r="AC33" s="112">
        <f>IF('נוסח א'!AC42="נכון",2,0)</f>
        <v>0</v>
      </c>
      <c r="AD33" s="112">
        <f>IF('נוסח א'!AD42="א",2,0)</f>
        <v>0</v>
      </c>
      <c r="AE33" s="112">
        <f>IF('נוסח א'!AE42="צוינו 3 מרכיבים",3,IF('נוסח א'!AE42="צוינו 2 מרכיבים",2,IF('נוסח א'!AE42="צוין מרכיב 1",1,0)))</f>
        <v>0</v>
      </c>
      <c r="AF33" s="112">
        <f>IF('נוסח א'!AF42="נכון",4,IF('נוסח א'!AF42="חלקי",2,0))</f>
        <v>0</v>
      </c>
      <c r="AG33" s="112">
        <f>IF('נוסח א'!AG42="נכון",2,IF('נוסח א'!AG42="חלקי",1,0))</f>
        <v>0</v>
      </c>
      <c r="AH33" s="112">
        <f>IF('נוסח א'!AH42="3 תשובות נכונות",2,IF('נוסח א'!AH42="2 תשובות נכונות",1,0))</f>
        <v>0</v>
      </c>
      <c r="AI33" s="112">
        <f>IF('נוסח א'!AI42="נכון",3,IF('נוסח א'!AI42="חלקי",2,0))</f>
        <v>0</v>
      </c>
      <c r="AJ33" s="112">
        <f>IF('נוסח א'!AJ42="נכון",3,0)</f>
        <v>0</v>
      </c>
      <c r="AK33" s="112">
        <f>IF('נוסח א'!AK42=2,2,0)</f>
        <v>0</v>
      </c>
      <c r="AL33" s="112">
        <f>IF('נוסח א'!AL42="נכון",3,IF('נוסח א'!AL42="חלקי",1,0))</f>
        <v>0</v>
      </c>
      <c r="AM33" s="121">
        <f t="shared" si="3"/>
        <v>0</v>
      </c>
      <c r="AN33" s="156">
        <f>IF('נוסח א'!AN42="ב",2,0)</f>
        <v>0</v>
      </c>
      <c r="AO33" s="112">
        <f>IF('נוסח א'!AO42="4 תשובות נכונות",3,IF('נוסח א'!AO42="3 תשובות נכונות",2,IF('נוסח א'!AO42="2 תשובות נכונות",1,0)))</f>
        <v>0</v>
      </c>
      <c r="AP33" s="112">
        <f>IF('נוסח א'!AP42="4 תשובות נכונות",3,IF('נוסח א'!AP42="3 תשובות נכונות",2,IF('נוסח א'!AP42="2 תשובות נכונות",1,0)))</f>
        <v>0</v>
      </c>
      <c r="AQ33" s="112">
        <f>IF('נוסח א'!AQ42="נכון",3,IF('נוסח א'!AQ42="חלקי - 2 נקודות",2,IF('נוסח א'!AQ42="חלקי - נקודה 1",1,0)))</f>
        <v>0</v>
      </c>
      <c r="AR33" s="155">
        <f>IF('נוסח א'!AR42="נכון",3,IF('נוסח א'!AR42="חלקי",2,0))</f>
        <v>0</v>
      </c>
      <c r="AS33" s="155">
        <f>IF('נוסח א'!AS42="נכון",2,0)</f>
        <v>0</v>
      </c>
      <c r="AT33" s="152">
        <f t="shared" si="4"/>
        <v>0</v>
      </c>
      <c r="AU33" s="155">
        <f>IF('נוסח א'!AU42="4 יצוגים נכונים",4,IF('נוסח א'!AU42="3 יצוגים נכונים",3,IF('נוסח א'!AU42="2 יצוגים נכונים",2,IF('נוסח א'!AU42="יצוג נכון 1",1,0))))</f>
        <v>0</v>
      </c>
      <c r="AV33" s="155">
        <f>IF('נוסח א'!AV42="4 תשובות נכונות",2,IF('נוסח א'!AV42="2 או 3 תשובות נכונות",1,0))</f>
        <v>0</v>
      </c>
      <c r="AW33" s="152">
        <f t="shared" si="5"/>
        <v>0</v>
      </c>
      <c r="AX33" s="134">
        <f t="shared" si="6"/>
        <v>0</v>
      </c>
      <c r="AY33" s="134">
        <f t="shared" si="7"/>
        <v>0</v>
      </c>
      <c r="AZ33" s="152">
        <f>'נוסח א'!AX42</f>
        <v>0</v>
      </c>
      <c r="BA33" s="88">
        <f t="shared" si="8"/>
        <v>0</v>
      </c>
      <c r="BB33"/>
      <c r="BC33"/>
      <c r="BD33"/>
    </row>
    <row r="34" spans="1:56" x14ac:dyDescent="0.2">
      <c r="A34" s="10">
        <v>26</v>
      </c>
      <c r="B34" s="111">
        <f>'נוסח א'!B43</f>
        <v>0</v>
      </c>
      <c r="C34" s="112">
        <f>IF('נוסח א'!C43=2,2,0)</f>
        <v>0</v>
      </c>
      <c r="D34" s="112">
        <f>IF('נוסח א'!D43=4,2,0)</f>
        <v>0</v>
      </c>
      <c r="E34" s="112">
        <f>IF('נוסח א'!E43="נכון",2,0)</f>
        <v>0</v>
      </c>
      <c r="F34" s="112">
        <f>IF('נוסח א'!F43="נכון",2,0)</f>
        <v>0</v>
      </c>
      <c r="G34" s="112">
        <f>IF('נוסח א'!G43="נכון",2,0)</f>
        <v>0</v>
      </c>
      <c r="H34" s="112">
        <f>IF('נוסח א'!H43="ג",2,0)</f>
        <v>0</v>
      </c>
      <c r="I34" s="112">
        <f>IF('נוסח א'!I43="נכון",2,0)</f>
        <v>0</v>
      </c>
      <c r="J34" s="112">
        <f>IF('נוסח א'!J43="נכון",2,0)</f>
        <v>0</v>
      </c>
      <c r="K34" s="121">
        <f t="shared" si="0"/>
        <v>0</v>
      </c>
      <c r="L34" s="112">
        <f>IF('נוסח א'!L43="נכון",3,IF('נוסח א'!L43="חלקי",2,0))</f>
        <v>0</v>
      </c>
      <c r="M34" s="112">
        <f>IF('נוסח א'!M43="נכון",2,0)</f>
        <v>0</v>
      </c>
      <c r="N34" s="112">
        <f>IF('נוסח א'!N43="נכון",3,IF('נוסח א'!N43="חלקי",2,0))</f>
        <v>0</v>
      </c>
      <c r="O34" s="112">
        <f>IF('נוסח א'!O43="ב",2,0)</f>
        <v>0</v>
      </c>
      <c r="P34" s="112">
        <f>IF('נוסח א'!P43="נכון",3,IF('נוסח א'!P43="רק הסבר ביולוגי נכון",2,IF('נוסח א'!P43="רק ציון נתונים נכונים",1,0)))</f>
        <v>0</v>
      </c>
      <c r="Q34" s="112">
        <f>IF('נוסח א'!Q43=4,2,0)</f>
        <v>0</v>
      </c>
      <c r="R34" s="112">
        <f>IF('נוסח א'!R43="צוינו 2 מרכיבים",2,IF('נוסח א'!R43="צוין מרכיב 1",1,0))</f>
        <v>0</v>
      </c>
      <c r="S34" s="112">
        <f>IF('נוסח א'!S43="צוינו 2 מרכיבים",2,IF('נוסח א'!S43="צוין מרכיב 1",1,0))</f>
        <v>0</v>
      </c>
      <c r="T34" s="157">
        <f t="shared" si="1"/>
        <v>0</v>
      </c>
      <c r="U34" s="112">
        <f>IF('נוסח א'!U43=4,2,0)</f>
        <v>0</v>
      </c>
      <c r="V34" s="112">
        <f>IF('נוסח א'!V43="נכון",4,IF('נוסח א'!V43="חלקי - 3 נקודות",3,IF('נוסח א'!V43="חלקי - 2 נקודות",2,IF('נוסח א'!V43="חלקי - נקודה 1",1,0))))</f>
        <v>0</v>
      </c>
      <c r="W34" s="156">
        <f>IF('נוסח א'!W43="2 השלמות נכונות",2,IF('נוסח א'!W43="השלמה נכונה אחת",1,0))</f>
        <v>0</v>
      </c>
      <c r="X34" s="156">
        <f>IF('נוסח א'!X43="3 תשובות נכונות",2,IF('נוסח א'!X43="2 תשובות נכונות",1,0))</f>
        <v>0</v>
      </c>
      <c r="Y34" s="112">
        <f>IF('נוסח א'!Y43="נכון",2,0)</f>
        <v>0</v>
      </c>
      <c r="Z34" s="157">
        <f t="shared" si="2"/>
        <v>0</v>
      </c>
      <c r="AA34" s="112">
        <f>IF('נוסח א'!AA43="נכון",3,IF('נוסח א'!AA43="חלקי",2,0))</f>
        <v>0</v>
      </c>
      <c r="AB34" s="112">
        <f>IF('נוסח א'!AB43=1,2,0)</f>
        <v>0</v>
      </c>
      <c r="AC34" s="112">
        <f>IF('נוסח א'!AC43="נכון",2,0)</f>
        <v>0</v>
      </c>
      <c r="AD34" s="112">
        <f>IF('נוסח א'!AD43="א",2,0)</f>
        <v>0</v>
      </c>
      <c r="AE34" s="112">
        <f>IF('נוסח א'!AE43="צוינו 3 מרכיבים",3,IF('נוסח א'!AE43="צוינו 2 מרכיבים",2,IF('נוסח א'!AE43="צוין מרכיב 1",1,0)))</f>
        <v>0</v>
      </c>
      <c r="AF34" s="112">
        <f>IF('נוסח א'!AF43="נכון",4,IF('נוסח א'!AF43="חלקי",2,0))</f>
        <v>0</v>
      </c>
      <c r="AG34" s="112">
        <f>IF('נוסח א'!AG43="נכון",2,IF('נוסח א'!AG43="חלקי",1,0))</f>
        <v>0</v>
      </c>
      <c r="AH34" s="112">
        <f>IF('נוסח א'!AH43="3 תשובות נכונות",2,IF('נוסח א'!AH43="2 תשובות נכונות",1,0))</f>
        <v>0</v>
      </c>
      <c r="AI34" s="112">
        <f>IF('נוסח א'!AI43="נכון",3,IF('נוסח א'!AI43="חלקי",2,0))</f>
        <v>0</v>
      </c>
      <c r="AJ34" s="112">
        <f>IF('נוסח א'!AJ43="נכון",3,0)</f>
        <v>0</v>
      </c>
      <c r="AK34" s="112">
        <f>IF('נוסח א'!AK43=2,2,0)</f>
        <v>0</v>
      </c>
      <c r="AL34" s="112">
        <f>IF('נוסח א'!AL43="נכון",3,IF('נוסח א'!AL43="חלקי",1,0))</f>
        <v>0</v>
      </c>
      <c r="AM34" s="121">
        <f t="shared" si="3"/>
        <v>0</v>
      </c>
      <c r="AN34" s="156">
        <f>IF('נוסח א'!AN43="ב",2,0)</f>
        <v>0</v>
      </c>
      <c r="AO34" s="112">
        <f>IF('נוסח א'!AO43="4 תשובות נכונות",3,IF('נוסח א'!AO43="3 תשובות נכונות",2,IF('נוסח א'!AO43="2 תשובות נכונות",1,0)))</f>
        <v>0</v>
      </c>
      <c r="AP34" s="112">
        <f>IF('נוסח א'!AP43="4 תשובות נכונות",3,IF('נוסח א'!AP43="3 תשובות נכונות",2,IF('נוסח א'!AP43="2 תשובות נכונות",1,0)))</f>
        <v>0</v>
      </c>
      <c r="AQ34" s="112">
        <f>IF('נוסח א'!AQ43="נכון",3,IF('נוסח א'!AQ43="חלקי - 2 נקודות",2,IF('נוסח א'!AQ43="חלקי - נקודה 1",1,0)))</f>
        <v>0</v>
      </c>
      <c r="AR34" s="155">
        <f>IF('נוסח א'!AR43="נכון",3,IF('נוסח א'!AR43="חלקי",2,0))</f>
        <v>0</v>
      </c>
      <c r="AS34" s="155">
        <f>IF('נוסח א'!AS43="נכון",2,0)</f>
        <v>0</v>
      </c>
      <c r="AT34" s="152">
        <f t="shared" si="4"/>
        <v>0</v>
      </c>
      <c r="AU34" s="155">
        <f>IF('נוסח א'!AU43="4 יצוגים נכונים",4,IF('נוסח א'!AU43="3 יצוגים נכונים",3,IF('נוסח א'!AU43="2 יצוגים נכונים",2,IF('נוסח א'!AU43="יצוג נכון 1",1,0))))</f>
        <v>0</v>
      </c>
      <c r="AV34" s="155">
        <f>IF('נוסח א'!AV43="4 תשובות נכונות",2,IF('נוסח א'!AV43="2 או 3 תשובות נכונות",1,0))</f>
        <v>0</v>
      </c>
      <c r="AW34" s="152">
        <f t="shared" si="5"/>
        <v>0</v>
      </c>
      <c r="AX34" s="134">
        <f t="shared" si="6"/>
        <v>0</v>
      </c>
      <c r="AY34" s="134">
        <f t="shared" si="7"/>
        <v>0</v>
      </c>
      <c r="AZ34" s="152">
        <f>'נוסח א'!AX43</f>
        <v>0</v>
      </c>
      <c r="BA34" s="88">
        <f t="shared" si="8"/>
        <v>0</v>
      </c>
      <c r="BB34"/>
      <c r="BC34"/>
      <c r="BD34"/>
    </row>
    <row r="35" spans="1:56" x14ac:dyDescent="0.2">
      <c r="A35" s="10">
        <v>27</v>
      </c>
      <c r="B35" s="111">
        <f>'נוסח א'!B44</f>
        <v>0</v>
      </c>
      <c r="C35" s="112">
        <f>IF('נוסח א'!C44=2,2,0)</f>
        <v>0</v>
      </c>
      <c r="D35" s="112">
        <f>IF('נוסח א'!D44=4,2,0)</f>
        <v>0</v>
      </c>
      <c r="E35" s="112">
        <f>IF('נוסח א'!E44="נכון",2,0)</f>
        <v>0</v>
      </c>
      <c r="F35" s="112">
        <f>IF('נוסח א'!F44="נכון",2,0)</f>
        <v>0</v>
      </c>
      <c r="G35" s="112">
        <f>IF('נוסח א'!G44="נכון",2,0)</f>
        <v>0</v>
      </c>
      <c r="H35" s="112">
        <f>IF('נוסח א'!H44="ג",2,0)</f>
        <v>0</v>
      </c>
      <c r="I35" s="112">
        <f>IF('נוסח א'!I44="נכון",2,0)</f>
        <v>0</v>
      </c>
      <c r="J35" s="112">
        <f>IF('נוסח א'!J44="נכון",2,0)</f>
        <v>0</v>
      </c>
      <c r="K35" s="121">
        <f t="shared" si="0"/>
        <v>0</v>
      </c>
      <c r="L35" s="112">
        <f>IF('נוסח א'!L44="נכון",3,IF('נוסח א'!L44="חלקי",2,0))</f>
        <v>0</v>
      </c>
      <c r="M35" s="112">
        <f>IF('נוסח א'!M44="נכון",2,0)</f>
        <v>0</v>
      </c>
      <c r="N35" s="112">
        <f>IF('נוסח א'!N44="נכון",3,IF('נוסח א'!N44="חלקי",2,0))</f>
        <v>0</v>
      </c>
      <c r="O35" s="112">
        <f>IF('נוסח א'!O44="ב",2,0)</f>
        <v>0</v>
      </c>
      <c r="P35" s="112">
        <f>IF('נוסח א'!P44="נכון",3,IF('נוסח א'!P44="רק הסבר ביולוגי נכון",2,IF('נוסח א'!P44="רק ציון נתונים נכונים",1,0)))</f>
        <v>0</v>
      </c>
      <c r="Q35" s="112">
        <f>IF('נוסח א'!Q44=4,2,0)</f>
        <v>0</v>
      </c>
      <c r="R35" s="112">
        <f>IF('נוסח א'!R44="צוינו 2 מרכיבים",2,IF('נוסח א'!R44="צוין מרכיב 1",1,0))</f>
        <v>0</v>
      </c>
      <c r="S35" s="112">
        <f>IF('נוסח א'!S44="צוינו 2 מרכיבים",2,IF('נוסח א'!S44="צוין מרכיב 1",1,0))</f>
        <v>0</v>
      </c>
      <c r="T35" s="157">
        <f t="shared" si="1"/>
        <v>0</v>
      </c>
      <c r="U35" s="112">
        <f>IF('נוסח א'!U44=4,2,0)</f>
        <v>0</v>
      </c>
      <c r="V35" s="112">
        <f>IF('נוסח א'!V44="נכון",4,IF('נוסח א'!V44="חלקי - 3 נקודות",3,IF('נוסח א'!V44="חלקי - 2 נקודות",2,IF('נוסח א'!V44="חלקי - נקודה 1",1,0))))</f>
        <v>0</v>
      </c>
      <c r="W35" s="156">
        <f>IF('נוסח א'!W44="2 השלמות נכונות",2,IF('נוסח א'!W44="השלמה נכונה אחת",1,0))</f>
        <v>0</v>
      </c>
      <c r="X35" s="156">
        <f>IF('נוסח א'!X44="3 תשובות נכונות",2,IF('נוסח א'!X44="2 תשובות נכונות",1,0))</f>
        <v>0</v>
      </c>
      <c r="Y35" s="112">
        <f>IF('נוסח א'!Y44="נכון",2,0)</f>
        <v>0</v>
      </c>
      <c r="Z35" s="157">
        <f t="shared" si="2"/>
        <v>0</v>
      </c>
      <c r="AA35" s="112">
        <f>IF('נוסח א'!AA44="נכון",3,IF('נוסח א'!AA44="חלקי",2,0))</f>
        <v>0</v>
      </c>
      <c r="AB35" s="112">
        <f>IF('נוסח א'!AB44=1,2,0)</f>
        <v>0</v>
      </c>
      <c r="AC35" s="112">
        <f>IF('נוסח א'!AC44="נכון",2,0)</f>
        <v>0</v>
      </c>
      <c r="AD35" s="112">
        <f>IF('נוסח א'!AD44="א",2,0)</f>
        <v>0</v>
      </c>
      <c r="AE35" s="112">
        <f>IF('נוסח א'!AE44="צוינו 3 מרכיבים",3,IF('נוסח א'!AE44="צוינו 2 מרכיבים",2,IF('נוסח א'!AE44="צוין מרכיב 1",1,0)))</f>
        <v>0</v>
      </c>
      <c r="AF35" s="112">
        <f>IF('נוסח א'!AF44="נכון",4,IF('נוסח א'!AF44="חלקי",2,0))</f>
        <v>0</v>
      </c>
      <c r="AG35" s="112">
        <f>IF('נוסח א'!AG44="נכון",2,IF('נוסח א'!AG44="חלקי",1,0))</f>
        <v>0</v>
      </c>
      <c r="AH35" s="112">
        <f>IF('נוסח א'!AH44="3 תשובות נכונות",2,IF('נוסח א'!AH44="2 תשובות נכונות",1,0))</f>
        <v>0</v>
      </c>
      <c r="AI35" s="112">
        <f>IF('נוסח א'!AI44="נכון",3,IF('נוסח א'!AI44="חלקי",2,0))</f>
        <v>0</v>
      </c>
      <c r="AJ35" s="112">
        <f>IF('נוסח א'!AJ44="נכון",3,0)</f>
        <v>0</v>
      </c>
      <c r="AK35" s="112">
        <f>IF('נוסח א'!AK44=2,2,0)</f>
        <v>0</v>
      </c>
      <c r="AL35" s="112">
        <f>IF('נוסח א'!AL44="נכון",3,IF('נוסח א'!AL44="חלקי",1,0))</f>
        <v>0</v>
      </c>
      <c r="AM35" s="121">
        <f t="shared" si="3"/>
        <v>0</v>
      </c>
      <c r="AN35" s="156">
        <f>IF('נוסח א'!AN44="ב",2,0)</f>
        <v>0</v>
      </c>
      <c r="AO35" s="112">
        <f>IF('נוסח א'!AO44="4 תשובות נכונות",3,IF('נוסח א'!AO44="3 תשובות נכונות",2,IF('נוסח א'!AO44="2 תשובות נכונות",1,0)))</f>
        <v>0</v>
      </c>
      <c r="AP35" s="112">
        <f>IF('נוסח א'!AP44="4 תשובות נכונות",3,IF('נוסח א'!AP44="3 תשובות נכונות",2,IF('נוסח א'!AP44="2 תשובות נכונות",1,0)))</f>
        <v>0</v>
      </c>
      <c r="AQ35" s="112">
        <f>IF('נוסח א'!AQ44="נכון",3,IF('נוסח א'!AQ44="חלקי - 2 נקודות",2,IF('נוסח א'!AQ44="חלקי - נקודה 1",1,0)))</f>
        <v>0</v>
      </c>
      <c r="AR35" s="155">
        <f>IF('נוסח א'!AR44="נכון",3,IF('נוסח א'!AR44="חלקי",2,0))</f>
        <v>0</v>
      </c>
      <c r="AS35" s="155">
        <f>IF('נוסח א'!AS44="נכון",2,0)</f>
        <v>0</v>
      </c>
      <c r="AT35" s="152">
        <f t="shared" si="4"/>
        <v>0</v>
      </c>
      <c r="AU35" s="155">
        <f>IF('נוסח א'!AU44="4 יצוגים נכונים",4,IF('נוסח א'!AU44="3 יצוגים נכונים",3,IF('נוסח א'!AU44="2 יצוגים נכונים",2,IF('נוסח א'!AU44="יצוג נכון 1",1,0))))</f>
        <v>0</v>
      </c>
      <c r="AV35" s="155">
        <f>IF('נוסח א'!AV44="4 תשובות נכונות",2,IF('נוסח א'!AV44="2 או 3 תשובות נכונות",1,0))</f>
        <v>0</v>
      </c>
      <c r="AW35" s="152">
        <f t="shared" si="5"/>
        <v>0</v>
      </c>
      <c r="AX35" s="134">
        <f t="shared" si="6"/>
        <v>0</v>
      </c>
      <c r="AY35" s="134">
        <f t="shared" si="7"/>
        <v>0</v>
      </c>
      <c r="AZ35" s="152">
        <f>'נוסח א'!AX44</f>
        <v>0</v>
      </c>
      <c r="BA35" s="88">
        <f t="shared" si="8"/>
        <v>0</v>
      </c>
      <c r="BB35"/>
      <c r="BC35"/>
      <c r="BD35"/>
    </row>
    <row r="36" spans="1:56" x14ac:dyDescent="0.2">
      <c r="A36" s="10">
        <v>28</v>
      </c>
      <c r="B36" s="111">
        <f>'נוסח א'!B45</f>
        <v>0</v>
      </c>
      <c r="C36" s="112">
        <f>IF('נוסח א'!C45=2,2,0)</f>
        <v>0</v>
      </c>
      <c r="D36" s="112">
        <f>IF('נוסח א'!D45=4,2,0)</f>
        <v>0</v>
      </c>
      <c r="E36" s="112">
        <f>IF('נוסח א'!E45="נכון",2,0)</f>
        <v>0</v>
      </c>
      <c r="F36" s="112">
        <f>IF('נוסח א'!F45="נכון",2,0)</f>
        <v>0</v>
      </c>
      <c r="G36" s="112">
        <f>IF('נוסח א'!G45="נכון",2,0)</f>
        <v>0</v>
      </c>
      <c r="H36" s="112">
        <f>IF('נוסח א'!H45="ג",2,0)</f>
        <v>0</v>
      </c>
      <c r="I36" s="112">
        <f>IF('נוסח א'!I45="נכון",2,0)</f>
        <v>0</v>
      </c>
      <c r="J36" s="112">
        <f>IF('נוסח א'!J45="נכון",2,0)</f>
        <v>0</v>
      </c>
      <c r="K36" s="121">
        <f t="shared" si="0"/>
        <v>0</v>
      </c>
      <c r="L36" s="112">
        <f>IF('נוסח א'!L45="נכון",3,IF('נוסח א'!L45="חלקי",2,0))</f>
        <v>0</v>
      </c>
      <c r="M36" s="112">
        <f>IF('נוסח א'!M45="נכון",2,0)</f>
        <v>0</v>
      </c>
      <c r="N36" s="112">
        <f>IF('נוסח א'!N45="נכון",3,IF('נוסח א'!N45="חלקי",2,0))</f>
        <v>0</v>
      </c>
      <c r="O36" s="112">
        <f>IF('נוסח א'!O45="ב",2,0)</f>
        <v>0</v>
      </c>
      <c r="P36" s="112">
        <f>IF('נוסח א'!P45="נכון",3,IF('נוסח א'!P45="רק הסבר ביולוגי נכון",2,IF('נוסח א'!P45="רק ציון נתונים נכונים",1,0)))</f>
        <v>0</v>
      </c>
      <c r="Q36" s="112">
        <f>IF('נוסח א'!Q45=4,2,0)</f>
        <v>0</v>
      </c>
      <c r="R36" s="112">
        <f>IF('נוסח א'!R45="צוינו 2 מרכיבים",2,IF('נוסח א'!R45="צוין מרכיב 1",1,0))</f>
        <v>0</v>
      </c>
      <c r="S36" s="112">
        <f>IF('נוסח א'!S45="צוינו 2 מרכיבים",2,IF('נוסח א'!S45="צוין מרכיב 1",1,0))</f>
        <v>0</v>
      </c>
      <c r="T36" s="157">
        <f t="shared" si="1"/>
        <v>0</v>
      </c>
      <c r="U36" s="112">
        <f>IF('נוסח א'!U45=4,2,0)</f>
        <v>0</v>
      </c>
      <c r="V36" s="112">
        <f>IF('נוסח א'!V45="נכון",4,IF('נוסח א'!V45="חלקי - 3 נקודות",3,IF('נוסח א'!V45="חלקי - 2 נקודות",2,IF('נוסח א'!V45="חלקי - נקודה 1",1,0))))</f>
        <v>0</v>
      </c>
      <c r="W36" s="156">
        <f>IF('נוסח א'!W45="2 השלמות נכונות",2,IF('נוסח א'!W45="השלמה נכונה אחת",1,0))</f>
        <v>0</v>
      </c>
      <c r="X36" s="156">
        <f>IF('נוסח א'!X45="3 תשובות נכונות",2,IF('נוסח א'!X45="2 תשובות נכונות",1,0))</f>
        <v>0</v>
      </c>
      <c r="Y36" s="112">
        <f>IF('נוסח א'!Y45="נכון",2,0)</f>
        <v>0</v>
      </c>
      <c r="Z36" s="157">
        <f t="shared" si="2"/>
        <v>0</v>
      </c>
      <c r="AA36" s="112">
        <f>IF('נוסח א'!AA45="נכון",3,IF('נוסח א'!AA45="חלקי",2,0))</f>
        <v>0</v>
      </c>
      <c r="AB36" s="112">
        <f>IF('נוסח א'!AB45=1,2,0)</f>
        <v>0</v>
      </c>
      <c r="AC36" s="112">
        <f>IF('נוסח א'!AC45="נכון",2,0)</f>
        <v>0</v>
      </c>
      <c r="AD36" s="112">
        <f>IF('נוסח א'!AD45="א",2,0)</f>
        <v>0</v>
      </c>
      <c r="AE36" s="112">
        <f>IF('נוסח א'!AE45="צוינו 3 מרכיבים",3,IF('נוסח א'!AE45="צוינו 2 מרכיבים",2,IF('נוסח א'!AE45="צוין מרכיב 1",1,0)))</f>
        <v>0</v>
      </c>
      <c r="AF36" s="112">
        <f>IF('נוסח א'!AF45="נכון",4,IF('נוסח א'!AF45="חלקי",2,0))</f>
        <v>0</v>
      </c>
      <c r="AG36" s="112">
        <f>IF('נוסח א'!AG45="נכון",2,IF('נוסח א'!AG45="חלקי",1,0))</f>
        <v>0</v>
      </c>
      <c r="AH36" s="112">
        <f>IF('נוסח א'!AH45="3 תשובות נכונות",2,IF('נוסח א'!AH45="2 תשובות נכונות",1,0))</f>
        <v>0</v>
      </c>
      <c r="AI36" s="112">
        <f>IF('נוסח א'!AI45="נכון",3,IF('נוסח א'!AI45="חלקי",2,0))</f>
        <v>0</v>
      </c>
      <c r="AJ36" s="112">
        <f>IF('נוסח א'!AJ45="נכון",3,0)</f>
        <v>0</v>
      </c>
      <c r="AK36" s="112">
        <f>IF('נוסח א'!AK45=2,2,0)</f>
        <v>0</v>
      </c>
      <c r="AL36" s="112">
        <f>IF('נוסח א'!AL45="נכון",3,IF('נוסח א'!AL45="חלקי",1,0))</f>
        <v>0</v>
      </c>
      <c r="AM36" s="121">
        <f t="shared" si="3"/>
        <v>0</v>
      </c>
      <c r="AN36" s="156">
        <f>IF('נוסח א'!AN45="ב",2,0)</f>
        <v>0</v>
      </c>
      <c r="AO36" s="112">
        <f>IF('נוסח א'!AO45="4 תשובות נכונות",3,IF('נוסח א'!AO45="3 תשובות נכונות",2,IF('נוסח א'!AO45="2 תשובות נכונות",1,0)))</f>
        <v>0</v>
      </c>
      <c r="AP36" s="112">
        <f>IF('נוסח א'!AP45="4 תשובות נכונות",3,IF('נוסח א'!AP45="3 תשובות נכונות",2,IF('נוסח א'!AP45="2 תשובות נכונות",1,0)))</f>
        <v>0</v>
      </c>
      <c r="AQ36" s="112">
        <f>IF('נוסח א'!AQ45="נכון",3,IF('נוסח א'!AQ45="חלקי - 2 נקודות",2,IF('נוסח א'!AQ45="חלקי - נקודה 1",1,0)))</f>
        <v>0</v>
      </c>
      <c r="AR36" s="155">
        <f>IF('נוסח א'!AR45="נכון",3,IF('נוסח א'!AR45="חלקי",2,0))</f>
        <v>0</v>
      </c>
      <c r="AS36" s="155">
        <f>IF('נוסח א'!AS45="נכון",2,0)</f>
        <v>0</v>
      </c>
      <c r="AT36" s="152">
        <f t="shared" si="4"/>
        <v>0</v>
      </c>
      <c r="AU36" s="155">
        <f>IF('נוסח א'!AU45="4 יצוגים נכונים",4,IF('נוסח א'!AU45="3 יצוגים נכונים",3,IF('נוסח א'!AU45="2 יצוגים נכונים",2,IF('נוסח א'!AU45="יצוג נכון 1",1,0))))</f>
        <v>0</v>
      </c>
      <c r="AV36" s="155">
        <f>IF('נוסח א'!AV45="4 תשובות נכונות",2,IF('נוסח א'!AV45="2 או 3 תשובות נכונות",1,0))</f>
        <v>0</v>
      </c>
      <c r="AW36" s="152">
        <f t="shared" si="5"/>
        <v>0</v>
      </c>
      <c r="AX36" s="134">
        <f t="shared" si="6"/>
        <v>0</v>
      </c>
      <c r="AY36" s="134">
        <f t="shared" si="7"/>
        <v>0</v>
      </c>
      <c r="AZ36" s="152">
        <f>'נוסח א'!AX45</f>
        <v>0</v>
      </c>
      <c r="BA36" s="88">
        <f t="shared" si="8"/>
        <v>0</v>
      </c>
      <c r="BB36"/>
      <c r="BC36"/>
      <c r="BD36"/>
    </row>
    <row r="37" spans="1:56" x14ac:dyDescent="0.2">
      <c r="A37" s="10">
        <v>29</v>
      </c>
      <c r="B37" s="111">
        <f>'נוסח א'!B46</f>
        <v>0</v>
      </c>
      <c r="C37" s="112">
        <f>IF('נוסח א'!C46=2,2,0)</f>
        <v>0</v>
      </c>
      <c r="D37" s="112">
        <f>IF('נוסח א'!D46=4,2,0)</f>
        <v>0</v>
      </c>
      <c r="E37" s="112">
        <f>IF('נוסח א'!E46="נכון",2,0)</f>
        <v>0</v>
      </c>
      <c r="F37" s="112">
        <f>IF('נוסח א'!F46="נכון",2,0)</f>
        <v>0</v>
      </c>
      <c r="G37" s="112">
        <f>IF('נוסח א'!G46="נכון",2,0)</f>
        <v>0</v>
      </c>
      <c r="H37" s="112">
        <f>IF('נוסח א'!H46="ג",2,0)</f>
        <v>0</v>
      </c>
      <c r="I37" s="112">
        <f>IF('נוסח א'!I46="נכון",2,0)</f>
        <v>0</v>
      </c>
      <c r="J37" s="112">
        <f>IF('נוסח א'!J46="נכון",2,0)</f>
        <v>0</v>
      </c>
      <c r="K37" s="121">
        <f t="shared" si="0"/>
        <v>0</v>
      </c>
      <c r="L37" s="112">
        <f>IF('נוסח א'!L46="נכון",3,IF('נוסח א'!L46="חלקי",2,0))</f>
        <v>0</v>
      </c>
      <c r="M37" s="112">
        <f>IF('נוסח א'!M46="נכון",2,0)</f>
        <v>0</v>
      </c>
      <c r="N37" s="112">
        <f>IF('נוסח א'!N46="נכון",3,IF('נוסח א'!N46="חלקי",2,0))</f>
        <v>0</v>
      </c>
      <c r="O37" s="112">
        <f>IF('נוסח א'!O46="ב",2,0)</f>
        <v>0</v>
      </c>
      <c r="P37" s="112">
        <f>IF('נוסח א'!P46="נכון",3,IF('נוסח א'!P46="רק הסבר ביולוגי נכון",2,IF('נוסח א'!P46="רק ציון נתונים נכונים",1,0)))</f>
        <v>0</v>
      </c>
      <c r="Q37" s="112">
        <f>IF('נוסח א'!Q46=4,2,0)</f>
        <v>0</v>
      </c>
      <c r="R37" s="112">
        <f>IF('נוסח א'!R46="צוינו 2 מרכיבים",2,IF('נוסח א'!R46="צוין מרכיב 1",1,0))</f>
        <v>0</v>
      </c>
      <c r="S37" s="112">
        <f>IF('נוסח א'!S46="צוינו 2 מרכיבים",2,IF('נוסח א'!S46="צוין מרכיב 1",1,0))</f>
        <v>0</v>
      </c>
      <c r="T37" s="157">
        <f t="shared" si="1"/>
        <v>0</v>
      </c>
      <c r="U37" s="112">
        <f>IF('נוסח א'!U46=4,2,0)</f>
        <v>0</v>
      </c>
      <c r="V37" s="112">
        <f>IF('נוסח א'!V46="נכון",4,IF('נוסח א'!V46="חלקי - 3 נקודות",3,IF('נוסח א'!V46="חלקי - 2 נקודות",2,IF('נוסח א'!V46="חלקי - נקודה 1",1,0))))</f>
        <v>0</v>
      </c>
      <c r="W37" s="156">
        <f>IF('נוסח א'!W46="2 השלמות נכונות",2,IF('נוסח א'!W46="השלמה נכונה אחת",1,0))</f>
        <v>0</v>
      </c>
      <c r="X37" s="156">
        <f>IF('נוסח א'!X46="3 תשובות נכונות",2,IF('נוסח א'!X46="2 תשובות נכונות",1,0))</f>
        <v>0</v>
      </c>
      <c r="Y37" s="112">
        <f>IF('נוסח א'!Y46="נכון",2,0)</f>
        <v>0</v>
      </c>
      <c r="Z37" s="157">
        <f t="shared" si="2"/>
        <v>0</v>
      </c>
      <c r="AA37" s="112">
        <f>IF('נוסח א'!AA46="נכון",3,IF('נוסח א'!AA46="חלקי",2,0))</f>
        <v>0</v>
      </c>
      <c r="AB37" s="112">
        <f>IF('נוסח א'!AB46=1,2,0)</f>
        <v>0</v>
      </c>
      <c r="AC37" s="112">
        <f>IF('נוסח א'!AC46="נכון",2,0)</f>
        <v>0</v>
      </c>
      <c r="AD37" s="112">
        <f>IF('נוסח א'!AD46="א",2,0)</f>
        <v>0</v>
      </c>
      <c r="AE37" s="112">
        <f>IF('נוסח א'!AE46="צוינו 3 מרכיבים",3,IF('נוסח א'!AE46="צוינו 2 מרכיבים",2,IF('נוסח א'!AE46="צוין מרכיב 1",1,0)))</f>
        <v>0</v>
      </c>
      <c r="AF37" s="112">
        <f>IF('נוסח א'!AF46="נכון",4,IF('נוסח א'!AF46="חלקי",2,0))</f>
        <v>0</v>
      </c>
      <c r="AG37" s="112">
        <f>IF('נוסח א'!AG46="נכון",2,IF('נוסח א'!AG46="חלקי",1,0))</f>
        <v>0</v>
      </c>
      <c r="AH37" s="112">
        <f>IF('נוסח א'!AH46="3 תשובות נכונות",2,IF('נוסח א'!AH46="2 תשובות נכונות",1,0))</f>
        <v>0</v>
      </c>
      <c r="AI37" s="112">
        <f>IF('נוסח א'!AI46="נכון",3,IF('נוסח א'!AI46="חלקי",2,0))</f>
        <v>0</v>
      </c>
      <c r="AJ37" s="112">
        <f>IF('נוסח א'!AJ46="נכון",3,0)</f>
        <v>0</v>
      </c>
      <c r="AK37" s="112">
        <f>IF('נוסח א'!AK46=2,2,0)</f>
        <v>0</v>
      </c>
      <c r="AL37" s="112">
        <f>IF('נוסח א'!AL46="נכון",3,IF('נוסח א'!AL46="חלקי",1,0))</f>
        <v>0</v>
      </c>
      <c r="AM37" s="121">
        <f t="shared" si="3"/>
        <v>0</v>
      </c>
      <c r="AN37" s="156">
        <f>IF('נוסח א'!AN46="ב",2,0)</f>
        <v>0</v>
      </c>
      <c r="AO37" s="112">
        <f>IF('נוסח א'!AO46="4 תשובות נכונות",3,IF('נוסח א'!AO46="3 תשובות נכונות",2,IF('נוסח א'!AO46="2 תשובות נכונות",1,0)))</f>
        <v>0</v>
      </c>
      <c r="AP37" s="112">
        <f>IF('נוסח א'!AP46="4 תשובות נכונות",3,IF('נוסח א'!AP46="3 תשובות נכונות",2,IF('נוסח א'!AP46="2 תשובות נכונות",1,0)))</f>
        <v>0</v>
      </c>
      <c r="AQ37" s="112">
        <f>IF('נוסח א'!AQ46="נכון",3,IF('נוסח א'!AQ46="חלקי - 2 נקודות",2,IF('נוסח א'!AQ46="חלקי - נקודה 1",1,0)))</f>
        <v>0</v>
      </c>
      <c r="AR37" s="155">
        <f>IF('נוסח א'!AR46="נכון",3,IF('נוסח א'!AR46="חלקי",2,0))</f>
        <v>0</v>
      </c>
      <c r="AS37" s="155">
        <f>IF('נוסח א'!AS46="נכון",2,0)</f>
        <v>0</v>
      </c>
      <c r="AT37" s="152">
        <f t="shared" si="4"/>
        <v>0</v>
      </c>
      <c r="AU37" s="155">
        <f>IF('נוסח א'!AU46="4 יצוגים נכונים",4,IF('נוסח א'!AU46="3 יצוגים נכונים",3,IF('נוסח א'!AU46="2 יצוגים נכונים",2,IF('נוסח א'!AU46="יצוג נכון 1",1,0))))</f>
        <v>0</v>
      </c>
      <c r="AV37" s="155">
        <f>IF('נוסח א'!AV46="4 תשובות נכונות",2,IF('נוסח א'!AV46="2 או 3 תשובות נכונות",1,0))</f>
        <v>0</v>
      </c>
      <c r="AW37" s="152">
        <f t="shared" si="5"/>
        <v>0</v>
      </c>
      <c r="AX37" s="134">
        <f t="shared" si="6"/>
        <v>0</v>
      </c>
      <c r="AY37" s="134">
        <f t="shared" si="7"/>
        <v>0</v>
      </c>
      <c r="AZ37" s="152">
        <f>'נוסח א'!AX46</f>
        <v>0</v>
      </c>
      <c r="BA37" s="88">
        <f t="shared" si="8"/>
        <v>0</v>
      </c>
      <c r="BB37"/>
      <c r="BC37"/>
      <c r="BD37"/>
    </row>
    <row r="38" spans="1:56" x14ac:dyDescent="0.2">
      <c r="A38" s="10">
        <v>30</v>
      </c>
      <c r="B38" s="111">
        <f>'נוסח א'!B47</f>
        <v>0</v>
      </c>
      <c r="C38" s="112">
        <f>IF('נוסח א'!C47=2,2,0)</f>
        <v>0</v>
      </c>
      <c r="D38" s="112">
        <f>IF('נוסח א'!D47=4,2,0)</f>
        <v>0</v>
      </c>
      <c r="E38" s="112">
        <f>IF('נוסח א'!E47="נכון",2,0)</f>
        <v>0</v>
      </c>
      <c r="F38" s="112">
        <f>IF('נוסח א'!F47="נכון",2,0)</f>
        <v>0</v>
      </c>
      <c r="G38" s="112">
        <f>IF('נוסח א'!G47="נכון",2,0)</f>
        <v>0</v>
      </c>
      <c r="H38" s="112">
        <f>IF('נוסח א'!H47="ג",2,0)</f>
        <v>0</v>
      </c>
      <c r="I38" s="112">
        <f>IF('נוסח א'!I47="נכון",2,0)</f>
        <v>0</v>
      </c>
      <c r="J38" s="112">
        <f>IF('נוסח א'!J47="נכון",2,0)</f>
        <v>0</v>
      </c>
      <c r="K38" s="121">
        <f t="shared" si="0"/>
        <v>0</v>
      </c>
      <c r="L38" s="112">
        <f>IF('נוסח א'!L47="נכון",3,IF('נוסח א'!L47="חלקי",2,0))</f>
        <v>0</v>
      </c>
      <c r="M38" s="112">
        <f>IF('נוסח א'!M47="נכון",2,0)</f>
        <v>0</v>
      </c>
      <c r="N38" s="112">
        <f>IF('נוסח א'!N47="נכון",3,IF('נוסח א'!N47="חלקי",2,0))</f>
        <v>0</v>
      </c>
      <c r="O38" s="112">
        <f>IF('נוסח א'!O47="ב",2,0)</f>
        <v>0</v>
      </c>
      <c r="P38" s="112">
        <f>IF('נוסח א'!P47="נכון",3,IF('נוסח א'!P47="רק הסבר ביולוגי נכון",2,IF('נוסח א'!P47="רק ציון נתונים נכונים",1,0)))</f>
        <v>0</v>
      </c>
      <c r="Q38" s="112">
        <f>IF('נוסח א'!Q47=4,2,0)</f>
        <v>0</v>
      </c>
      <c r="R38" s="112">
        <f>IF('נוסח א'!R47="צוינו 2 מרכיבים",2,IF('נוסח א'!R47="צוין מרכיב 1",1,0))</f>
        <v>0</v>
      </c>
      <c r="S38" s="112">
        <f>IF('נוסח א'!S47="צוינו 2 מרכיבים",2,IF('נוסח א'!S47="צוין מרכיב 1",1,0))</f>
        <v>0</v>
      </c>
      <c r="T38" s="157">
        <f t="shared" si="1"/>
        <v>0</v>
      </c>
      <c r="U38" s="112">
        <f>IF('נוסח א'!U47=4,2,0)</f>
        <v>0</v>
      </c>
      <c r="V38" s="112">
        <f>IF('נוסח א'!V47="נכון",4,IF('נוסח א'!V47="חלקי - 3 נקודות",3,IF('נוסח א'!V47="חלקי - 2 נקודות",2,IF('נוסח א'!V47="חלקי - נקודה 1",1,0))))</f>
        <v>0</v>
      </c>
      <c r="W38" s="156">
        <f>IF('נוסח א'!W47="2 השלמות נכונות",2,IF('נוסח א'!W47="השלמה נכונה אחת",1,0))</f>
        <v>0</v>
      </c>
      <c r="X38" s="156">
        <f>IF('נוסח א'!X47="3 תשובות נכונות",2,IF('נוסח א'!X47="2 תשובות נכונות",1,0))</f>
        <v>0</v>
      </c>
      <c r="Y38" s="112">
        <f>IF('נוסח א'!Y47="נכון",2,0)</f>
        <v>0</v>
      </c>
      <c r="Z38" s="157">
        <f t="shared" si="2"/>
        <v>0</v>
      </c>
      <c r="AA38" s="112">
        <f>IF('נוסח א'!AA47="נכון",3,IF('נוסח א'!AA47="חלקי",2,0))</f>
        <v>0</v>
      </c>
      <c r="AB38" s="112">
        <f>IF('נוסח א'!AB47=1,2,0)</f>
        <v>0</v>
      </c>
      <c r="AC38" s="112">
        <f>IF('נוסח א'!AC47="נכון",2,0)</f>
        <v>0</v>
      </c>
      <c r="AD38" s="112">
        <f>IF('נוסח א'!AD47="א",2,0)</f>
        <v>0</v>
      </c>
      <c r="AE38" s="112">
        <f>IF('נוסח א'!AE47="צוינו 3 מרכיבים",3,IF('נוסח א'!AE47="צוינו 2 מרכיבים",2,IF('נוסח א'!AE47="צוין מרכיב 1",1,0)))</f>
        <v>0</v>
      </c>
      <c r="AF38" s="112">
        <f>IF('נוסח א'!AF47="נכון",4,IF('נוסח א'!AF47="חלקי",2,0))</f>
        <v>0</v>
      </c>
      <c r="AG38" s="112">
        <f>IF('נוסח א'!AG47="נכון",2,IF('נוסח א'!AG47="חלקי",1,0))</f>
        <v>0</v>
      </c>
      <c r="AH38" s="112">
        <f>IF('נוסח א'!AH47="3 תשובות נכונות",2,IF('נוסח א'!AH47="2 תשובות נכונות",1,0))</f>
        <v>0</v>
      </c>
      <c r="AI38" s="112">
        <f>IF('נוסח א'!AI47="נכון",3,IF('נוסח א'!AI47="חלקי",2,0))</f>
        <v>0</v>
      </c>
      <c r="AJ38" s="112">
        <f>IF('נוסח א'!AJ47="נכון",3,0)</f>
        <v>0</v>
      </c>
      <c r="AK38" s="112">
        <f>IF('נוסח א'!AK47=2,2,0)</f>
        <v>0</v>
      </c>
      <c r="AL38" s="112">
        <f>IF('נוסח א'!AL47="נכון",3,IF('נוסח א'!AL47="חלקי",1,0))</f>
        <v>0</v>
      </c>
      <c r="AM38" s="121">
        <f t="shared" si="3"/>
        <v>0</v>
      </c>
      <c r="AN38" s="156">
        <f>IF('נוסח א'!AN47="ב",2,0)</f>
        <v>0</v>
      </c>
      <c r="AO38" s="112">
        <f>IF('נוסח א'!AO47="4 תשובות נכונות",3,IF('נוסח א'!AO47="3 תשובות נכונות",2,IF('נוסח א'!AO47="2 תשובות נכונות",1,0)))</f>
        <v>0</v>
      </c>
      <c r="AP38" s="112">
        <f>IF('נוסח א'!AP47="4 תשובות נכונות",3,IF('נוסח א'!AP47="3 תשובות נכונות",2,IF('נוסח א'!AP47="2 תשובות נכונות",1,0)))</f>
        <v>0</v>
      </c>
      <c r="AQ38" s="112">
        <f>IF('נוסח א'!AQ47="נכון",3,IF('נוסח א'!AQ47="חלקי - 2 נקודות",2,IF('נוסח א'!AQ47="חלקי - נקודה 1",1,0)))</f>
        <v>0</v>
      </c>
      <c r="AR38" s="155">
        <f>IF('נוסח א'!AR47="נכון",3,IF('נוסח א'!AR47="חלקי",2,0))</f>
        <v>0</v>
      </c>
      <c r="AS38" s="155">
        <f>IF('נוסח א'!AS47="נכון",2,0)</f>
        <v>0</v>
      </c>
      <c r="AT38" s="152">
        <f t="shared" si="4"/>
        <v>0</v>
      </c>
      <c r="AU38" s="155">
        <f>IF('נוסח א'!AU47="4 יצוגים נכונים",4,IF('נוסח א'!AU47="3 יצוגים נכונים",3,IF('נוסח א'!AU47="2 יצוגים נכונים",2,IF('נוסח א'!AU47="יצוג נכון 1",1,0))))</f>
        <v>0</v>
      </c>
      <c r="AV38" s="155">
        <f>IF('נוסח א'!AV47="4 תשובות נכונות",2,IF('נוסח א'!AV47="2 או 3 תשובות נכונות",1,0))</f>
        <v>0</v>
      </c>
      <c r="AW38" s="152">
        <f t="shared" si="5"/>
        <v>0</v>
      </c>
      <c r="AX38" s="134">
        <f t="shared" si="6"/>
        <v>0</v>
      </c>
      <c r="AY38" s="134">
        <f t="shared" si="7"/>
        <v>0</v>
      </c>
      <c r="AZ38" s="152">
        <f>'נוסח א'!AX47</f>
        <v>0</v>
      </c>
      <c r="BA38" s="88">
        <f t="shared" si="8"/>
        <v>0</v>
      </c>
      <c r="BB38"/>
      <c r="BC38"/>
      <c r="BD38"/>
    </row>
    <row r="39" spans="1:56" x14ac:dyDescent="0.2">
      <c r="A39" s="10">
        <v>31</v>
      </c>
      <c r="B39" s="111">
        <f>'נוסח א'!B48</f>
        <v>0</v>
      </c>
      <c r="C39" s="112">
        <f>IF('נוסח א'!C48=2,2,0)</f>
        <v>0</v>
      </c>
      <c r="D39" s="112">
        <f>IF('נוסח א'!D48=4,2,0)</f>
        <v>0</v>
      </c>
      <c r="E39" s="112">
        <f>IF('נוסח א'!E48="נכון",2,0)</f>
        <v>0</v>
      </c>
      <c r="F39" s="112">
        <f>IF('נוסח א'!F48="נכון",2,0)</f>
        <v>0</v>
      </c>
      <c r="G39" s="112">
        <f>IF('נוסח א'!G48="נכון",2,0)</f>
        <v>0</v>
      </c>
      <c r="H39" s="112">
        <f>IF('נוסח א'!H48="ג",2,0)</f>
        <v>0</v>
      </c>
      <c r="I39" s="112">
        <f>IF('נוסח א'!I48="נכון",2,0)</f>
        <v>0</v>
      </c>
      <c r="J39" s="112">
        <f>IF('נוסח א'!J48="נכון",2,0)</f>
        <v>0</v>
      </c>
      <c r="K39" s="121">
        <f t="shared" si="0"/>
        <v>0</v>
      </c>
      <c r="L39" s="112">
        <f>IF('נוסח א'!L48="נכון",3,IF('נוסח א'!L48="חלקי",2,0))</f>
        <v>0</v>
      </c>
      <c r="M39" s="112">
        <f>IF('נוסח א'!M48="נכון",2,0)</f>
        <v>0</v>
      </c>
      <c r="N39" s="112">
        <f>IF('נוסח א'!N48="נכון",3,IF('נוסח א'!N48="חלקי",2,0))</f>
        <v>0</v>
      </c>
      <c r="O39" s="112">
        <f>IF('נוסח א'!O48="ב",2,0)</f>
        <v>0</v>
      </c>
      <c r="P39" s="112">
        <f>IF('נוסח א'!P48="נכון",3,IF('נוסח א'!P48="רק הסבר ביולוגי נכון",2,IF('נוסח א'!P48="רק ציון נתונים נכונים",1,0)))</f>
        <v>0</v>
      </c>
      <c r="Q39" s="112">
        <f>IF('נוסח א'!Q48=4,2,0)</f>
        <v>0</v>
      </c>
      <c r="R39" s="112">
        <f>IF('נוסח א'!R48="צוינו 2 מרכיבים",2,IF('נוסח א'!R48="צוין מרכיב 1",1,0))</f>
        <v>0</v>
      </c>
      <c r="S39" s="112">
        <f>IF('נוסח א'!S48="צוינו 2 מרכיבים",2,IF('נוסח א'!S48="צוין מרכיב 1",1,0))</f>
        <v>0</v>
      </c>
      <c r="T39" s="157">
        <f t="shared" si="1"/>
        <v>0</v>
      </c>
      <c r="U39" s="112">
        <f>IF('נוסח א'!U48=4,2,0)</f>
        <v>0</v>
      </c>
      <c r="V39" s="112">
        <f>IF('נוסח א'!V48="נכון",4,IF('נוסח א'!V48="חלקי - 3 נקודות",3,IF('נוסח א'!V48="חלקי - 2 נקודות",2,IF('נוסח א'!V48="חלקי - נקודה 1",1,0))))</f>
        <v>0</v>
      </c>
      <c r="W39" s="156">
        <f>IF('נוסח א'!W48="2 השלמות נכונות",2,IF('נוסח א'!W48="השלמה נכונה אחת",1,0))</f>
        <v>0</v>
      </c>
      <c r="X39" s="156">
        <f>IF('נוסח א'!X48="3 תשובות נכונות",2,IF('נוסח א'!X48="2 תשובות נכונות",1,0))</f>
        <v>0</v>
      </c>
      <c r="Y39" s="112">
        <f>IF('נוסח א'!Y48="נכון",2,0)</f>
        <v>0</v>
      </c>
      <c r="Z39" s="157">
        <f t="shared" si="2"/>
        <v>0</v>
      </c>
      <c r="AA39" s="112">
        <f>IF('נוסח א'!AA48="נכון",3,IF('נוסח א'!AA48="חלקי",2,0))</f>
        <v>0</v>
      </c>
      <c r="AB39" s="112">
        <f>IF('נוסח א'!AB48=1,2,0)</f>
        <v>0</v>
      </c>
      <c r="AC39" s="112">
        <f>IF('נוסח א'!AC48="נכון",2,0)</f>
        <v>0</v>
      </c>
      <c r="AD39" s="112">
        <f>IF('נוסח א'!AD48="א",2,0)</f>
        <v>0</v>
      </c>
      <c r="AE39" s="112">
        <f>IF('נוסח א'!AE48="צוינו 3 מרכיבים",3,IF('נוסח א'!AE48="צוינו 2 מרכיבים",2,IF('נוסח א'!AE48="צוין מרכיב 1",1,0)))</f>
        <v>0</v>
      </c>
      <c r="AF39" s="112">
        <f>IF('נוסח א'!AF48="נכון",4,IF('נוסח א'!AF48="חלקי",2,0))</f>
        <v>0</v>
      </c>
      <c r="AG39" s="112">
        <f>IF('נוסח א'!AG48="נכון",2,IF('נוסח א'!AG48="חלקי",1,0))</f>
        <v>0</v>
      </c>
      <c r="AH39" s="112">
        <f>IF('נוסח א'!AH48="3 תשובות נכונות",2,IF('נוסח א'!AH48="2 תשובות נכונות",1,0))</f>
        <v>0</v>
      </c>
      <c r="AI39" s="112">
        <f>IF('נוסח א'!AI48="נכון",3,IF('נוסח א'!AI48="חלקי",2,0))</f>
        <v>0</v>
      </c>
      <c r="AJ39" s="112">
        <f>IF('נוסח א'!AJ48="נכון",3,0)</f>
        <v>0</v>
      </c>
      <c r="AK39" s="112">
        <f>IF('נוסח א'!AK48=2,2,0)</f>
        <v>0</v>
      </c>
      <c r="AL39" s="112">
        <f>IF('נוסח א'!AL48="נכון",3,IF('נוסח א'!AL48="חלקי",1,0))</f>
        <v>0</v>
      </c>
      <c r="AM39" s="121">
        <f t="shared" si="3"/>
        <v>0</v>
      </c>
      <c r="AN39" s="156">
        <f>IF('נוסח א'!AN48="ב",2,0)</f>
        <v>0</v>
      </c>
      <c r="AO39" s="112">
        <f>IF('נוסח א'!AO48="4 תשובות נכונות",3,IF('נוסח א'!AO48="3 תשובות נכונות",2,IF('נוסח א'!AO48="2 תשובות נכונות",1,0)))</f>
        <v>0</v>
      </c>
      <c r="AP39" s="112">
        <f>IF('נוסח א'!AP48="4 תשובות נכונות",3,IF('נוסח א'!AP48="3 תשובות נכונות",2,IF('נוסח א'!AP48="2 תשובות נכונות",1,0)))</f>
        <v>0</v>
      </c>
      <c r="AQ39" s="112">
        <f>IF('נוסח א'!AQ48="נכון",3,IF('נוסח א'!AQ48="חלקי - 2 נקודות",2,IF('נוסח א'!AQ48="חלקי - נקודה 1",1,0)))</f>
        <v>0</v>
      </c>
      <c r="AR39" s="155">
        <f>IF('נוסח א'!AR48="נכון",3,IF('נוסח א'!AR48="חלקי",2,0))</f>
        <v>0</v>
      </c>
      <c r="AS39" s="155">
        <f>IF('נוסח א'!AS48="נכון",2,0)</f>
        <v>0</v>
      </c>
      <c r="AT39" s="152">
        <f t="shared" si="4"/>
        <v>0</v>
      </c>
      <c r="AU39" s="155">
        <f>IF('נוסח א'!AU48="4 יצוגים נכונים",4,IF('נוסח א'!AU48="3 יצוגים נכונים",3,IF('נוסח א'!AU48="2 יצוגים נכונים",2,IF('נוסח א'!AU48="יצוג נכון 1",1,0))))</f>
        <v>0</v>
      </c>
      <c r="AV39" s="155">
        <f>IF('נוסח א'!AV48="4 תשובות נכונות",2,IF('נוסח א'!AV48="2 או 3 תשובות נכונות",1,0))</f>
        <v>0</v>
      </c>
      <c r="AW39" s="152">
        <f t="shared" si="5"/>
        <v>0</v>
      </c>
      <c r="AX39" s="134">
        <f t="shared" si="6"/>
        <v>0</v>
      </c>
      <c r="AY39" s="134">
        <f t="shared" si="7"/>
        <v>0</v>
      </c>
      <c r="AZ39" s="152">
        <f>'נוסח א'!AX48</f>
        <v>0</v>
      </c>
      <c r="BA39" s="88">
        <f t="shared" si="8"/>
        <v>0</v>
      </c>
      <c r="BB39"/>
      <c r="BC39"/>
      <c r="BD39"/>
    </row>
    <row r="40" spans="1:56" x14ac:dyDescent="0.2">
      <c r="A40" s="10">
        <v>32</v>
      </c>
      <c r="B40" s="111">
        <f>'נוסח א'!B49</f>
        <v>0</v>
      </c>
      <c r="C40" s="112">
        <f>IF('נוסח א'!C49=2,2,0)</f>
        <v>0</v>
      </c>
      <c r="D40" s="112">
        <f>IF('נוסח א'!D49=4,2,0)</f>
        <v>0</v>
      </c>
      <c r="E40" s="112">
        <f>IF('נוסח א'!E49="נכון",2,0)</f>
        <v>0</v>
      </c>
      <c r="F40" s="112">
        <f>IF('נוסח א'!F49="נכון",2,0)</f>
        <v>0</v>
      </c>
      <c r="G40" s="112">
        <f>IF('נוסח א'!G49="נכון",2,0)</f>
        <v>0</v>
      </c>
      <c r="H40" s="112">
        <f>IF('נוסח א'!H49="ג",2,0)</f>
        <v>0</v>
      </c>
      <c r="I40" s="112">
        <f>IF('נוסח א'!I49="נכון",2,0)</f>
        <v>0</v>
      </c>
      <c r="J40" s="112">
        <f>IF('נוסח א'!J49="נכון",2,0)</f>
        <v>0</v>
      </c>
      <c r="K40" s="121">
        <f t="shared" si="0"/>
        <v>0</v>
      </c>
      <c r="L40" s="112">
        <f>IF('נוסח א'!L49="נכון",3,IF('נוסח א'!L49="חלקי",2,0))</f>
        <v>0</v>
      </c>
      <c r="M40" s="112">
        <f>IF('נוסח א'!M49="נכון",2,0)</f>
        <v>0</v>
      </c>
      <c r="N40" s="112">
        <f>IF('נוסח א'!N49="נכון",3,IF('נוסח א'!N49="חלקי",2,0))</f>
        <v>0</v>
      </c>
      <c r="O40" s="112">
        <f>IF('נוסח א'!O49="ב",2,0)</f>
        <v>0</v>
      </c>
      <c r="P40" s="112">
        <f>IF('נוסח א'!P49="נכון",3,IF('נוסח א'!P49="רק הסבר ביולוגי נכון",2,IF('נוסח א'!P49="רק ציון נתונים נכונים",1,0)))</f>
        <v>0</v>
      </c>
      <c r="Q40" s="112">
        <f>IF('נוסח א'!Q49=4,2,0)</f>
        <v>0</v>
      </c>
      <c r="R40" s="112">
        <f>IF('נוסח א'!R49="צוינו 2 מרכיבים",2,IF('נוסח א'!R49="צוין מרכיב 1",1,0))</f>
        <v>0</v>
      </c>
      <c r="S40" s="112">
        <f>IF('נוסח א'!S49="צוינו 2 מרכיבים",2,IF('נוסח א'!S49="צוין מרכיב 1",1,0))</f>
        <v>0</v>
      </c>
      <c r="T40" s="157">
        <f t="shared" si="1"/>
        <v>0</v>
      </c>
      <c r="U40" s="112">
        <f>IF('נוסח א'!U49=4,2,0)</f>
        <v>0</v>
      </c>
      <c r="V40" s="112">
        <f>IF('נוסח א'!V49="נכון",4,IF('נוסח א'!V49="חלקי - 3 נקודות",3,IF('נוסח א'!V49="חלקי - 2 נקודות",2,IF('נוסח א'!V49="חלקי - נקודה 1",1,0))))</f>
        <v>0</v>
      </c>
      <c r="W40" s="156">
        <f>IF('נוסח א'!W49="2 השלמות נכונות",2,IF('נוסח א'!W49="השלמה נכונה אחת",1,0))</f>
        <v>0</v>
      </c>
      <c r="X40" s="156">
        <f>IF('נוסח א'!X49="3 תשובות נכונות",2,IF('נוסח א'!X49="2 תשובות נכונות",1,0))</f>
        <v>0</v>
      </c>
      <c r="Y40" s="112">
        <f>IF('נוסח א'!Y49="נכון",2,0)</f>
        <v>0</v>
      </c>
      <c r="Z40" s="157">
        <f t="shared" si="2"/>
        <v>0</v>
      </c>
      <c r="AA40" s="112">
        <f>IF('נוסח א'!AA49="נכון",3,IF('נוסח א'!AA49="חלקי",2,0))</f>
        <v>0</v>
      </c>
      <c r="AB40" s="112">
        <f>IF('נוסח א'!AB49=1,2,0)</f>
        <v>0</v>
      </c>
      <c r="AC40" s="112">
        <f>IF('נוסח א'!AC49="נכון",2,0)</f>
        <v>0</v>
      </c>
      <c r="AD40" s="112">
        <f>IF('נוסח א'!AD49="א",2,0)</f>
        <v>0</v>
      </c>
      <c r="AE40" s="112">
        <f>IF('נוסח א'!AE49="צוינו 3 מרכיבים",3,IF('נוסח א'!AE49="צוינו 2 מרכיבים",2,IF('נוסח א'!AE49="צוין מרכיב 1",1,0)))</f>
        <v>0</v>
      </c>
      <c r="AF40" s="112">
        <f>IF('נוסח א'!AF49="נכון",4,IF('נוסח א'!AF49="חלקי",2,0))</f>
        <v>0</v>
      </c>
      <c r="AG40" s="112">
        <f>IF('נוסח א'!AG49="נכון",2,IF('נוסח א'!AG49="חלקי",1,0))</f>
        <v>0</v>
      </c>
      <c r="AH40" s="112">
        <f>IF('נוסח א'!AH49="3 תשובות נכונות",2,IF('נוסח א'!AH49="2 תשובות נכונות",1,0))</f>
        <v>0</v>
      </c>
      <c r="AI40" s="112">
        <f>IF('נוסח א'!AI49="נכון",3,IF('נוסח א'!AI49="חלקי",2,0))</f>
        <v>0</v>
      </c>
      <c r="AJ40" s="112">
        <f>IF('נוסח א'!AJ49="נכון",3,0)</f>
        <v>0</v>
      </c>
      <c r="AK40" s="112">
        <f>IF('נוסח א'!AK49=2,2,0)</f>
        <v>0</v>
      </c>
      <c r="AL40" s="112">
        <f>IF('נוסח א'!AL49="נכון",3,IF('נוסח א'!AL49="חלקי",1,0))</f>
        <v>0</v>
      </c>
      <c r="AM40" s="121">
        <f t="shared" si="3"/>
        <v>0</v>
      </c>
      <c r="AN40" s="156">
        <f>IF('נוסח א'!AN49="ב",2,0)</f>
        <v>0</v>
      </c>
      <c r="AO40" s="112">
        <f>IF('נוסח א'!AO49="4 תשובות נכונות",3,IF('נוסח א'!AO49="3 תשובות נכונות",2,IF('נוסח א'!AO49="2 תשובות נכונות",1,0)))</f>
        <v>0</v>
      </c>
      <c r="AP40" s="112">
        <f>IF('נוסח א'!AP49="4 תשובות נכונות",3,IF('נוסח א'!AP49="3 תשובות נכונות",2,IF('נוסח א'!AP49="2 תשובות נכונות",1,0)))</f>
        <v>0</v>
      </c>
      <c r="AQ40" s="112">
        <f>IF('נוסח א'!AQ49="נכון",3,IF('נוסח א'!AQ49="חלקי - 2 נקודות",2,IF('נוסח א'!AQ49="חלקי - נקודה 1",1,0)))</f>
        <v>0</v>
      </c>
      <c r="AR40" s="155">
        <f>IF('נוסח א'!AR49="נכון",3,IF('נוסח א'!AR49="חלקי",2,0))</f>
        <v>0</v>
      </c>
      <c r="AS40" s="155">
        <f>IF('נוסח א'!AS49="נכון",2,0)</f>
        <v>0</v>
      </c>
      <c r="AT40" s="152">
        <f t="shared" si="4"/>
        <v>0</v>
      </c>
      <c r="AU40" s="155">
        <f>IF('נוסח א'!AU49="4 יצוגים נכונים",4,IF('נוסח א'!AU49="3 יצוגים נכונים",3,IF('נוסח א'!AU49="2 יצוגים נכונים",2,IF('נוסח א'!AU49="יצוג נכון 1",1,0))))</f>
        <v>0</v>
      </c>
      <c r="AV40" s="155">
        <f>IF('נוסח א'!AV49="4 תשובות נכונות",2,IF('נוסח א'!AV49="2 או 3 תשובות נכונות",1,0))</f>
        <v>0</v>
      </c>
      <c r="AW40" s="152">
        <f t="shared" si="5"/>
        <v>0</v>
      </c>
      <c r="AX40" s="134">
        <f t="shared" si="6"/>
        <v>0</v>
      </c>
      <c r="AY40" s="134">
        <f t="shared" si="7"/>
        <v>0</v>
      </c>
      <c r="AZ40" s="152">
        <f>'נוסח א'!AX49</f>
        <v>0</v>
      </c>
      <c r="BA40" s="88">
        <f t="shared" si="8"/>
        <v>0</v>
      </c>
      <c r="BB40"/>
      <c r="BC40"/>
      <c r="BD40"/>
    </row>
    <row r="41" spans="1:56" x14ac:dyDescent="0.2">
      <c r="A41" s="10">
        <v>33</v>
      </c>
      <c r="B41" s="111">
        <f>'נוסח א'!B50</f>
        <v>0</v>
      </c>
      <c r="C41" s="112">
        <f>IF('נוסח א'!C50=2,2,0)</f>
        <v>0</v>
      </c>
      <c r="D41" s="112">
        <f>IF('נוסח א'!D50=4,2,0)</f>
        <v>0</v>
      </c>
      <c r="E41" s="112">
        <f>IF('נוסח א'!E50="נכון",2,0)</f>
        <v>0</v>
      </c>
      <c r="F41" s="112">
        <f>IF('נוסח א'!F50="נכון",2,0)</f>
        <v>0</v>
      </c>
      <c r="G41" s="112">
        <f>IF('נוסח א'!G50="נכון",2,0)</f>
        <v>0</v>
      </c>
      <c r="H41" s="112">
        <f>IF('נוסח א'!H50="ג",2,0)</f>
        <v>0</v>
      </c>
      <c r="I41" s="112">
        <f>IF('נוסח א'!I50="נכון",2,0)</f>
        <v>0</v>
      </c>
      <c r="J41" s="112">
        <f>IF('נוסח א'!J50="נכון",2,0)</f>
        <v>0</v>
      </c>
      <c r="K41" s="121">
        <f t="shared" si="0"/>
        <v>0</v>
      </c>
      <c r="L41" s="112">
        <f>IF('נוסח א'!L50="נכון",3,IF('נוסח א'!L50="חלקי",2,0))</f>
        <v>0</v>
      </c>
      <c r="M41" s="112">
        <f>IF('נוסח א'!M50="נכון",2,0)</f>
        <v>0</v>
      </c>
      <c r="N41" s="112">
        <f>IF('נוסח א'!N50="נכון",3,IF('נוסח א'!N50="חלקי",2,0))</f>
        <v>0</v>
      </c>
      <c r="O41" s="112">
        <f>IF('נוסח א'!O50="ב",2,0)</f>
        <v>0</v>
      </c>
      <c r="P41" s="112">
        <f>IF('נוסח א'!P50="נכון",3,IF('נוסח א'!P50="רק הסבר ביולוגי נכון",2,IF('נוסח א'!P50="רק ציון נתונים נכונים",1,0)))</f>
        <v>0</v>
      </c>
      <c r="Q41" s="112">
        <f>IF('נוסח א'!Q50=4,2,0)</f>
        <v>0</v>
      </c>
      <c r="R41" s="112">
        <f>IF('נוסח א'!R50="צוינו 2 מרכיבים",2,IF('נוסח א'!R50="צוין מרכיב 1",1,0))</f>
        <v>0</v>
      </c>
      <c r="S41" s="112">
        <f>IF('נוסח א'!S50="צוינו 2 מרכיבים",2,IF('נוסח א'!S50="צוין מרכיב 1",1,0))</f>
        <v>0</v>
      </c>
      <c r="T41" s="157">
        <f t="shared" si="1"/>
        <v>0</v>
      </c>
      <c r="U41" s="112">
        <f>IF('נוסח א'!U50=4,2,0)</f>
        <v>0</v>
      </c>
      <c r="V41" s="112">
        <f>IF('נוסח א'!V50="נכון",4,IF('נוסח א'!V50="חלקי - 3 נקודות",3,IF('נוסח א'!V50="חלקי - 2 נקודות",2,IF('נוסח א'!V50="חלקי - נקודה 1",1,0))))</f>
        <v>0</v>
      </c>
      <c r="W41" s="156">
        <f>IF('נוסח א'!W50="2 השלמות נכונות",2,IF('נוסח א'!W50="השלמה נכונה אחת",1,0))</f>
        <v>0</v>
      </c>
      <c r="X41" s="156">
        <f>IF('נוסח א'!X50="3 תשובות נכונות",2,IF('נוסח א'!X50="2 תשובות נכונות",1,0))</f>
        <v>0</v>
      </c>
      <c r="Y41" s="112">
        <f>IF('נוסח א'!Y50="נכון",2,0)</f>
        <v>0</v>
      </c>
      <c r="Z41" s="157">
        <f t="shared" si="2"/>
        <v>0</v>
      </c>
      <c r="AA41" s="112">
        <f>IF('נוסח א'!AA50="נכון",3,IF('נוסח א'!AA50="חלקי",2,0))</f>
        <v>0</v>
      </c>
      <c r="AB41" s="112">
        <f>IF('נוסח א'!AB50=1,2,0)</f>
        <v>0</v>
      </c>
      <c r="AC41" s="112">
        <f>IF('נוסח א'!AC50="נכון",2,0)</f>
        <v>0</v>
      </c>
      <c r="AD41" s="112">
        <f>IF('נוסח א'!AD50="א",2,0)</f>
        <v>0</v>
      </c>
      <c r="AE41" s="112">
        <f>IF('נוסח א'!AE50="צוינו 3 מרכיבים",3,IF('נוסח א'!AE50="צוינו 2 מרכיבים",2,IF('נוסח א'!AE50="צוין מרכיב 1",1,0)))</f>
        <v>0</v>
      </c>
      <c r="AF41" s="112">
        <f>IF('נוסח א'!AF50="נכון",4,IF('נוסח א'!AF50="חלקי",2,0))</f>
        <v>0</v>
      </c>
      <c r="AG41" s="112">
        <f>IF('נוסח א'!AG50="נכון",2,IF('נוסח א'!AG50="חלקי",1,0))</f>
        <v>0</v>
      </c>
      <c r="AH41" s="112">
        <f>IF('נוסח א'!AH50="3 תשובות נכונות",2,IF('נוסח א'!AH50="2 תשובות נכונות",1,0))</f>
        <v>0</v>
      </c>
      <c r="AI41" s="112">
        <f>IF('נוסח א'!AI50="נכון",3,IF('נוסח א'!AI50="חלקי",2,0))</f>
        <v>0</v>
      </c>
      <c r="AJ41" s="112">
        <f>IF('נוסח א'!AJ50="נכון",3,0)</f>
        <v>0</v>
      </c>
      <c r="AK41" s="112">
        <f>IF('נוסח א'!AK50=2,2,0)</f>
        <v>0</v>
      </c>
      <c r="AL41" s="112">
        <f>IF('נוסח א'!AL50="נכון",3,IF('נוסח א'!AL50="חלקי",1,0))</f>
        <v>0</v>
      </c>
      <c r="AM41" s="121">
        <f t="shared" si="3"/>
        <v>0</v>
      </c>
      <c r="AN41" s="156">
        <f>IF('נוסח א'!AN50="ב",2,0)</f>
        <v>0</v>
      </c>
      <c r="AO41" s="112">
        <f>IF('נוסח א'!AO50="4 תשובות נכונות",3,IF('נוסח א'!AO50="3 תשובות נכונות",2,IF('נוסח א'!AO50="2 תשובות נכונות",1,0)))</f>
        <v>0</v>
      </c>
      <c r="AP41" s="112">
        <f>IF('נוסח א'!AP50="4 תשובות נכונות",3,IF('נוסח א'!AP50="3 תשובות נכונות",2,IF('נוסח א'!AP50="2 תשובות נכונות",1,0)))</f>
        <v>0</v>
      </c>
      <c r="AQ41" s="112">
        <f>IF('נוסח א'!AQ50="נכון",3,IF('נוסח א'!AQ50="חלקי - 2 נקודות",2,IF('נוסח א'!AQ50="חלקי - נקודה 1",1,0)))</f>
        <v>0</v>
      </c>
      <c r="AR41" s="155">
        <f>IF('נוסח א'!AR50="נכון",3,IF('נוסח א'!AR50="חלקי",2,0))</f>
        <v>0</v>
      </c>
      <c r="AS41" s="155">
        <f>IF('נוסח א'!AS50="נכון",2,0)</f>
        <v>0</v>
      </c>
      <c r="AT41" s="152">
        <f t="shared" si="4"/>
        <v>0</v>
      </c>
      <c r="AU41" s="155">
        <f>IF('נוסח א'!AU50="4 יצוגים נכונים",4,IF('נוסח א'!AU50="3 יצוגים נכונים",3,IF('נוסח א'!AU50="2 יצוגים נכונים",2,IF('נוסח א'!AU50="יצוג נכון 1",1,0))))</f>
        <v>0</v>
      </c>
      <c r="AV41" s="155">
        <f>IF('נוסח א'!AV50="4 תשובות נכונות",2,IF('נוסח א'!AV50="2 או 3 תשובות נכונות",1,0))</f>
        <v>0</v>
      </c>
      <c r="AW41" s="152">
        <f t="shared" si="5"/>
        <v>0</v>
      </c>
      <c r="AX41" s="134">
        <f t="shared" si="6"/>
        <v>0</v>
      </c>
      <c r="AY41" s="134">
        <f t="shared" si="7"/>
        <v>0</v>
      </c>
      <c r="AZ41" s="152">
        <f>'נוסח א'!AX50</f>
        <v>0</v>
      </c>
      <c r="BA41" s="88">
        <f t="shared" si="8"/>
        <v>0</v>
      </c>
      <c r="BB41"/>
      <c r="BC41"/>
      <c r="BD41"/>
    </row>
    <row r="42" spans="1:56" x14ac:dyDescent="0.2">
      <c r="A42" s="10">
        <v>34</v>
      </c>
      <c r="B42" s="111">
        <f>'נוסח א'!B51</f>
        <v>0</v>
      </c>
      <c r="C42" s="112">
        <f>IF('נוסח א'!C51=2,2,0)</f>
        <v>0</v>
      </c>
      <c r="D42" s="112">
        <f>IF('נוסח א'!D51=4,2,0)</f>
        <v>0</v>
      </c>
      <c r="E42" s="112">
        <f>IF('נוסח א'!E51="נכון",2,0)</f>
        <v>0</v>
      </c>
      <c r="F42" s="112">
        <f>IF('נוסח א'!F51="נכון",2,0)</f>
        <v>0</v>
      </c>
      <c r="G42" s="112">
        <f>IF('נוסח א'!G51="נכון",2,0)</f>
        <v>0</v>
      </c>
      <c r="H42" s="112">
        <f>IF('נוסח א'!H51="ג",2,0)</f>
        <v>0</v>
      </c>
      <c r="I42" s="112">
        <f>IF('נוסח א'!I51="נכון",2,0)</f>
        <v>0</v>
      </c>
      <c r="J42" s="112">
        <f>IF('נוסח א'!J51="נכון",2,0)</f>
        <v>0</v>
      </c>
      <c r="K42" s="121">
        <f t="shared" si="0"/>
        <v>0</v>
      </c>
      <c r="L42" s="112">
        <f>IF('נוסח א'!L51="נכון",3,IF('נוסח א'!L51="חלקי",2,0))</f>
        <v>0</v>
      </c>
      <c r="M42" s="112">
        <f>IF('נוסח א'!M51="נכון",2,0)</f>
        <v>0</v>
      </c>
      <c r="N42" s="112">
        <f>IF('נוסח א'!N51="נכון",3,IF('נוסח א'!N51="חלקי",2,0))</f>
        <v>0</v>
      </c>
      <c r="O42" s="112">
        <f>IF('נוסח א'!O51="ב",2,0)</f>
        <v>0</v>
      </c>
      <c r="P42" s="112">
        <f>IF('נוסח א'!P51="נכון",3,IF('נוסח א'!P51="רק הסבר ביולוגי נכון",2,IF('נוסח א'!P51="רק ציון נתונים נכונים",1,0)))</f>
        <v>0</v>
      </c>
      <c r="Q42" s="112">
        <f>IF('נוסח א'!Q51=4,2,0)</f>
        <v>0</v>
      </c>
      <c r="R42" s="112">
        <f>IF('נוסח א'!R51="צוינו 2 מרכיבים",2,IF('נוסח א'!R51="צוין מרכיב 1",1,0))</f>
        <v>0</v>
      </c>
      <c r="S42" s="112">
        <f>IF('נוסח א'!S51="צוינו 2 מרכיבים",2,IF('נוסח א'!S51="צוין מרכיב 1",1,0))</f>
        <v>0</v>
      </c>
      <c r="T42" s="157">
        <f t="shared" si="1"/>
        <v>0</v>
      </c>
      <c r="U42" s="112">
        <f>IF('נוסח א'!U51=4,2,0)</f>
        <v>0</v>
      </c>
      <c r="V42" s="112">
        <f>IF('נוסח א'!V51="נכון",4,IF('נוסח א'!V51="חלקי - 3 נקודות",3,IF('נוסח א'!V51="חלקי - 2 נקודות",2,IF('נוסח א'!V51="חלקי - נקודה 1",1,0))))</f>
        <v>0</v>
      </c>
      <c r="W42" s="156">
        <f>IF('נוסח א'!W51="2 השלמות נכונות",2,IF('נוסח א'!W51="השלמה נכונה אחת",1,0))</f>
        <v>0</v>
      </c>
      <c r="X42" s="156">
        <f>IF('נוסח א'!X51="3 תשובות נכונות",2,IF('נוסח א'!X51="2 תשובות נכונות",1,0))</f>
        <v>0</v>
      </c>
      <c r="Y42" s="112">
        <f>IF('נוסח א'!Y51="נכון",2,0)</f>
        <v>0</v>
      </c>
      <c r="Z42" s="157">
        <f t="shared" si="2"/>
        <v>0</v>
      </c>
      <c r="AA42" s="112">
        <f>IF('נוסח א'!AA51="נכון",3,IF('נוסח א'!AA51="חלקי",2,0))</f>
        <v>0</v>
      </c>
      <c r="AB42" s="112">
        <f>IF('נוסח א'!AB51=1,2,0)</f>
        <v>0</v>
      </c>
      <c r="AC42" s="112">
        <f>IF('נוסח א'!AC51="נכון",2,0)</f>
        <v>0</v>
      </c>
      <c r="AD42" s="112">
        <f>IF('נוסח א'!AD51="א",2,0)</f>
        <v>0</v>
      </c>
      <c r="AE42" s="112">
        <f>IF('נוסח א'!AE51="צוינו 3 מרכיבים",3,IF('נוסח א'!AE51="צוינו 2 מרכיבים",2,IF('נוסח א'!AE51="צוין מרכיב 1",1,0)))</f>
        <v>0</v>
      </c>
      <c r="AF42" s="112">
        <f>IF('נוסח א'!AF51="נכון",4,IF('נוסח א'!AF51="חלקי",2,0))</f>
        <v>0</v>
      </c>
      <c r="AG42" s="112">
        <f>IF('נוסח א'!AG51="נכון",2,IF('נוסח א'!AG51="חלקי",1,0))</f>
        <v>0</v>
      </c>
      <c r="AH42" s="112">
        <f>IF('נוסח א'!AH51="3 תשובות נכונות",2,IF('נוסח א'!AH51="2 תשובות נכונות",1,0))</f>
        <v>0</v>
      </c>
      <c r="AI42" s="112">
        <f>IF('נוסח א'!AI51="נכון",3,IF('נוסח א'!AI51="חלקי",2,0))</f>
        <v>0</v>
      </c>
      <c r="AJ42" s="112">
        <f>IF('נוסח א'!AJ51="נכון",3,0)</f>
        <v>0</v>
      </c>
      <c r="AK42" s="112">
        <f>IF('נוסח א'!AK51=2,2,0)</f>
        <v>0</v>
      </c>
      <c r="AL42" s="112">
        <f>IF('נוסח א'!AL51="נכון",3,IF('נוסח א'!AL51="חלקי",1,0))</f>
        <v>0</v>
      </c>
      <c r="AM42" s="121">
        <f t="shared" si="3"/>
        <v>0</v>
      </c>
      <c r="AN42" s="156">
        <f>IF('נוסח א'!AN51="ב",2,0)</f>
        <v>0</v>
      </c>
      <c r="AO42" s="112">
        <f>IF('נוסח א'!AO51="4 תשובות נכונות",3,IF('נוסח א'!AO51="3 תשובות נכונות",2,IF('נוסח א'!AO51="2 תשובות נכונות",1,0)))</f>
        <v>0</v>
      </c>
      <c r="AP42" s="112">
        <f>IF('נוסח א'!AP51="4 תשובות נכונות",3,IF('נוסח א'!AP51="3 תשובות נכונות",2,IF('נוסח א'!AP51="2 תשובות נכונות",1,0)))</f>
        <v>0</v>
      </c>
      <c r="AQ42" s="112">
        <f>IF('נוסח א'!AQ51="נכון",3,IF('נוסח א'!AQ51="חלקי - 2 נקודות",2,IF('נוסח א'!AQ51="חלקי - נקודה 1",1,0)))</f>
        <v>0</v>
      </c>
      <c r="AR42" s="155">
        <f>IF('נוסח א'!AR51="נכון",3,IF('נוסח א'!AR51="חלקי",2,0))</f>
        <v>0</v>
      </c>
      <c r="AS42" s="155">
        <f>IF('נוסח א'!AS51="נכון",2,0)</f>
        <v>0</v>
      </c>
      <c r="AT42" s="152">
        <f t="shared" si="4"/>
        <v>0</v>
      </c>
      <c r="AU42" s="155">
        <f>IF('נוסח א'!AU51="4 יצוגים נכונים",4,IF('נוסח א'!AU51="3 יצוגים נכונים",3,IF('נוסח א'!AU51="2 יצוגים נכונים",2,IF('נוסח א'!AU51="יצוג נכון 1",1,0))))</f>
        <v>0</v>
      </c>
      <c r="AV42" s="155">
        <f>IF('נוסח א'!AV51="4 תשובות נכונות",2,IF('נוסח א'!AV51="2 או 3 תשובות נכונות",1,0))</f>
        <v>0</v>
      </c>
      <c r="AW42" s="152">
        <f t="shared" si="5"/>
        <v>0</v>
      </c>
      <c r="AX42" s="134">
        <f t="shared" si="6"/>
        <v>0</v>
      </c>
      <c r="AY42" s="134">
        <f t="shared" si="7"/>
        <v>0</v>
      </c>
      <c r="AZ42" s="152">
        <f>'נוסח א'!AX51</f>
        <v>0</v>
      </c>
      <c r="BA42" s="88">
        <f t="shared" si="8"/>
        <v>0</v>
      </c>
      <c r="BB42"/>
      <c r="BC42"/>
      <c r="BD42"/>
    </row>
    <row r="43" spans="1:56" x14ac:dyDescent="0.2">
      <c r="A43" s="10">
        <v>35</v>
      </c>
      <c r="B43" s="111">
        <f>'נוסח א'!B52</f>
        <v>0</v>
      </c>
      <c r="C43" s="112">
        <f>IF('נוסח א'!C52=2,2,0)</f>
        <v>0</v>
      </c>
      <c r="D43" s="112">
        <f>IF('נוסח א'!D52=4,2,0)</f>
        <v>0</v>
      </c>
      <c r="E43" s="112">
        <f>IF('נוסח א'!E52="נכון",2,0)</f>
        <v>0</v>
      </c>
      <c r="F43" s="112">
        <f>IF('נוסח א'!F52="נכון",2,0)</f>
        <v>0</v>
      </c>
      <c r="G43" s="112">
        <f>IF('נוסח א'!G52="נכון",2,0)</f>
        <v>0</v>
      </c>
      <c r="H43" s="112">
        <f>IF('נוסח א'!H52="ג",2,0)</f>
        <v>0</v>
      </c>
      <c r="I43" s="112">
        <f>IF('נוסח א'!I52="נכון",2,0)</f>
        <v>0</v>
      </c>
      <c r="J43" s="112">
        <f>IF('נוסח א'!J52="נכון",2,0)</f>
        <v>0</v>
      </c>
      <c r="K43" s="121">
        <f t="shared" si="0"/>
        <v>0</v>
      </c>
      <c r="L43" s="112">
        <f>IF('נוסח א'!L52="נכון",3,IF('נוסח א'!L52="חלקי",2,0))</f>
        <v>0</v>
      </c>
      <c r="M43" s="112">
        <f>IF('נוסח א'!M52="נכון",2,0)</f>
        <v>0</v>
      </c>
      <c r="N43" s="112">
        <f>IF('נוסח א'!N52="נכון",3,IF('נוסח א'!N52="חלקי",2,0))</f>
        <v>0</v>
      </c>
      <c r="O43" s="112">
        <f>IF('נוסח א'!O52="ב",2,0)</f>
        <v>0</v>
      </c>
      <c r="P43" s="112">
        <f>IF('נוסח א'!P52="נכון",3,IF('נוסח א'!P52="רק הסבר ביולוגי נכון",2,IF('נוסח א'!P52="רק ציון נתונים נכונים",1,0)))</f>
        <v>0</v>
      </c>
      <c r="Q43" s="112">
        <f>IF('נוסח א'!Q52=4,2,0)</f>
        <v>0</v>
      </c>
      <c r="R43" s="112">
        <f>IF('נוסח א'!R52="צוינו 2 מרכיבים",2,IF('נוסח א'!R52="צוין מרכיב 1",1,0))</f>
        <v>0</v>
      </c>
      <c r="S43" s="112">
        <f>IF('נוסח א'!S52="צוינו 2 מרכיבים",2,IF('נוסח א'!S52="צוין מרכיב 1",1,0))</f>
        <v>0</v>
      </c>
      <c r="T43" s="157">
        <f t="shared" si="1"/>
        <v>0</v>
      </c>
      <c r="U43" s="112">
        <f>IF('נוסח א'!U52=4,2,0)</f>
        <v>0</v>
      </c>
      <c r="V43" s="112">
        <f>IF('נוסח א'!V52="נכון",4,IF('נוסח א'!V52="חלקי - 3 נקודות",3,IF('נוסח א'!V52="חלקי - 2 נקודות",2,IF('נוסח א'!V52="חלקי - נקודה 1",1,0))))</f>
        <v>0</v>
      </c>
      <c r="W43" s="156">
        <f>IF('נוסח א'!W52="2 השלמות נכונות",2,IF('נוסח א'!W52="השלמה נכונה אחת",1,0))</f>
        <v>0</v>
      </c>
      <c r="X43" s="156">
        <f>IF('נוסח א'!X52="3 תשובות נכונות",2,IF('נוסח א'!X52="2 תשובות נכונות",1,0))</f>
        <v>0</v>
      </c>
      <c r="Y43" s="112">
        <f>IF('נוסח א'!Y52="נכון",2,0)</f>
        <v>0</v>
      </c>
      <c r="Z43" s="157">
        <f t="shared" si="2"/>
        <v>0</v>
      </c>
      <c r="AA43" s="112">
        <f>IF('נוסח א'!AA52="נכון",3,IF('נוסח א'!AA52="חלקי",2,0))</f>
        <v>0</v>
      </c>
      <c r="AB43" s="112">
        <f>IF('נוסח א'!AB52=1,2,0)</f>
        <v>0</v>
      </c>
      <c r="AC43" s="112">
        <f>IF('נוסח א'!AC52="נכון",2,0)</f>
        <v>0</v>
      </c>
      <c r="AD43" s="112">
        <f>IF('נוסח א'!AD52="א",2,0)</f>
        <v>0</v>
      </c>
      <c r="AE43" s="112">
        <f>IF('נוסח א'!AE52="צוינו 3 מרכיבים",3,IF('נוסח א'!AE52="צוינו 2 מרכיבים",2,IF('נוסח א'!AE52="צוין מרכיב 1",1,0)))</f>
        <v>0</v>
      </c>
      <c r="AF43" s="112">
        <f>IF('נוסח א'!AF52="נכון",4,IF('נוסח א'!AF52="חלקי",2,0))</f>
        <v>0</v>
      </c>
      <c r="AG43" s="112">
        <f>IF('נוסח א'!AG52="נכון",2,IF('נוסח א'!AG52="חלקי",1,0))</f>
        <v>0</v>
      </c>
      <c r="AH43" s="112">
        <f>IF('נוסח א'!AH52="3 תשובות נכונות",2,IF('נוסח א'!AH52="2 תשובות נכונות",1,0))</f>
        <v>0</v>
      </c>
      <c r="AI43" s="112">
        <f>IF('נוסח א'!AI52="נכון",3,IF('נוסח א'!AI52="חלקי",2,0))</f>
        <v>0</v>
      </c>
      <c r="AJ43" s="112">
        <f>IF('נוסח א'!AJ52="נכון",3,0)</f>
        <v>0</v>
      </c>
      <c r="AK43" s="112">
        <f>IF('נוסח א'!AK52=2,2,0)</f>
        <v>0</v>
      </c>
      <c r="AL43" s="112">
        <f>IF('נוסח א'!AL52="נכון",3,IF('נוסח א'!AL52="חלקי",1,0))</f>
        <v>0</v>
      </c>
      <c r="AM43" s="121">
        <f t="shared" si="3"/>
        <v>0</v>
      </c>
      <c r="AN43" s="156">
        <f>IF('נוסח א'!AN52="ב",2,0)</f>
        <v>0</v>
      </c>
      <c r="AO43" s="112">
        <f>IF('נוסח א'!AO52="4 תשובות נכונות",3,IF('נוסח א'!AO52="3 תשובות נכונות",2,IF('נוסח א'!AO52="2 תשובות נכונות",1,0)))</f>
        <v>0</v>
      </c>
      <c r="AP43" s="112">
        <f>IF('נוסח א'!AP52="4 תשובות נכונות",3,IF('נוסח א'!AP52="3 תשובות נכונות",2,IF('נוסח א'!AP52="2 תשובות נכונות",1,0)))</f>
        <v>0</v>
      </c>
      <c r="AQ43" s="112">
        <f>IF('נוסח א'!AQ52="נכון",3,IF('נוסח א'!AQ52="חלקי - 2 נקודות",2,IF('נוסח א'!AQ52="חלקי - נקודה 1",1,0)))</f>
        <v>0</v>
      </c>
      <c r="AR43" s="155">
        <f>IF('נוסח א'!AR52="נכון",3,IF('נוסח א'!AR52="חלקי",2,0))</f>
        <v>0</v>
      </c>
      <c r="AS43" s="155">
        <f>IF('נוסח א'!AS52="נכון",2,0)</f>
        <v>0</v>
      </c>
      <c r="AT43" s="152">
        <f t="shared" si="4"/>
        <v>0</v>
      </c>
      <c r="AU43" s="155">
        <f>IF('נוסח א'!AU52="4 יצוגים נכונים",4,IF('נוסח א'!AU52="3 יצוגים נכונים",3,IF('נוסח א'!AU52="2 יצוגים נכונים",2,IF('נוסח א'!AU52="יצוג נכון 1",1,0))))</f>
        <v>0</v>
      </c>
      <c r="AV43" s="155">
        <f>IF('נוסח א'!AV52="4 תשובות נכונות",2,IF('נוסח א'!AV52="2 או 3 תשובות נכונות",1,0))</f>
        <v>0</v>
      </c>
      <c r="AW43" s="152">
        <f t="shared" si="5"/>
        <v>0</v>
      </c>
      <c r="AX43" s="134">
        <f t="shared" si="6"/>
        <v>0</v>
      </c>
      <c r="AY43" s="134">
        <f t="shared" si="7"/>
        <v>0</v>
      </c>
      <c r="AZ43" s="152">
        <f>'נוסח א'!AX52</f>
        <v>0</v>
      </c>
      <c r="BA43" s="88">
        <f t="shared" si="8"/>
        <v>0</v>
      </c>
      <c r="BB43"/>
      <c r="BC43"/>
      <c r="BD43"/>
    </row>
    <row r="44" spans="1:56" x14ac:dyDescent="0.2">
      <c r="A44" s="10">
        <v>36</v>
      </c>
      <c r="B44" s="111">
        <f>'נוסח א'!B53</f>
        <v>0</v>
      </c>
      <c r="C44" s="112">
        <f>IF('נוסח א'!C53=2,2,0)</f>
        <v>0</v>
      </c>
      <c r="D44" s="112">
        <f>IF('נוסח א'!D53=4,2,0)</f>
        <v>0</v>
      </c>
      <c r="E44" s="112">
        <f>IF('נוסח א'!E53="נכון",2,0)</f>
        <v>0</v>
      </c>
      <c r="F44" s="112">
        <f>IF('נוסח א'!F53="נכון",2,0)</f>
        <v>0</v>
      </c>
      <c r="G44" s="112">
        <f>IF('נוסח א'!G53="נכון",2,0)</f>
        <v>0</v>
      </c>
      <c r="H44" s="112">
        <f>IF('נוסח א'!H53="ג",2,0)</f>
        <v>0</v>
      </c>
      <c r="I44" s="112">
        <f>IF('נוסח א'!I53="נכון",2,0)</f>
        <v>0</v>
      </c>
      <c r="J44" s="112">
        <f>IF('נוסח א'!J53="נכון",2,0)</f>
        <v>0</v>
      </c>
      <c r="K44" s="121">
        <f t="shared" si="0"/>
        <v>0</v>
      </c>
      <c r="L44" s="112">
        <f>IF('נוסח א'!L53="נכון",3,IF('נוסח א'!L53="חלקי",2,0))</f>
        <v>0</v>
      </c>
      <c r="M44" s="112">
        <f>IF('נוסח א'!M53="נכון",2,0)</f>
        <v>0</v>
      </c>
      <c r="N44" s="112">
        <f>IF('נוסח א'!N53="נכון",3,IF('נוסח א'!N53="חלקי",2,0))</f>
        <v>0</v>
      </c>
      <c r="O44" s="112">
        <f>IF('נוסח א'!O53="ב",2,0)</f>
        <v>0</v>
      </c>
      <c r="P44" s="112">
        <f>IF('נוסח א'!P53="נכון",3,IF('נוסח א'!P53="רק הסבר ביולוגי נכון",2,IF('נוסח א'!P53="רק ציון נתונים נכונים",1,0)))</f>
        <v>0</v>
      </c>
      <c r="Q44" s="112">
        <f>IF('נוסח א'!Q53=4,2,0)</f>
        <v>0</v>
      </c>
      <c r="R44" s="112">
        <f>IF('נוסח א'!R53="צוינו 2 מרכיבים",2,IF('נוסח א'!R53="צוין מרכיב 1",1,0))</f>
        <v>0</v>
      </c>
      <c r="S44" s="112">
        <f>IF('נוסח א'!S53="צוינו 2 מרכיבים",2,IF('נוסח א'!S53="צוין מרכיב 1",1,0))</f>
        <v>0</v>
      </c>
      <c r="T44" s="157">
        <f t="shared" si="1"/>
        <v>0</v>
      </c>
      <c r="U44" s="112">
        <f>IF('נוסח א'!U53=4,2,0)</f>
        <v>0</v>
      </c>
      <c r="V44" s="112">
        <f>IF('נוסח א'!V53="נכון",4,IF('נוסח א'!V53="חלקי - 3 נקודות",3,IF('נוסח א'!V53="חלקי - 2 נקודות",2,IF('נוסח א'!V53="חלקי - נקודה 1",1,0))))</f>
        <v>0</v>
      </c>
      <c r="W44" s="156">
        <f>IF('נוסח א'!W53="2 השלמות נכונות",2,IF('נוסח א'!W53="השלמה נכונה אחת",1,0))</f>
        <v>0</v>
      </c>
      <c r="X44" s="156">
        <f>IF('נוסח א'!X53="3 תשובות נכונות",2,IF('נוסח א'!X53="2 תשובות נכונות",1,0))</f>
        <v>0</v>
      </c>
      <c r="Y44" s="112">
        <f>IF('נוסח א'!Y53="נכון",2,0)</f>
        <v>0</v>
      </c>
      <c r="Z44" s="157">
        <f t="shared" si="2"/>
        <v>0</v>
      </c>
      <c r="AA44" s="112">
        <f>IF('נוסח א'!AA53="נכון",3,IF('נוסח א'!AA53="חלקי",2,0))</f>
        <v>0</v>
      </c>
      <c r="AB44" s="112">
        <f>IF('נוסח א'!AB53=1,2,0)</f>
        <v>0</v>
      </c>
      <c r="AC44" s="112">
        <f>IF('נוסח א'!AC53="נכון",2,0)</f>
        <v>0</v>
      </c>
      <c r="AD44" s="112">
        <f>IF('נוסח א'!AD53="א",2,0)</f>
        <v>0</v>
      </c>
      <c r="AE44" s="112">
        <f>IF('נוסח א'!AE53="צוינו 3 מרכיבים",3,IF('נוסח א'!AE53="צוינו 2 מרכיבים",2,IF('נוסח א'!AE53="צוין מרכיב 1",1,0)))</f>
        <v>0</v>
      </c>
      <c r="AF44" s="112">
        <f>IF('נוסח א'!AF53="נכון",4,IF('נוסח א'!AF53="חלקי",2,0))</f>
        <v>0</v>
      </c>
      <c r="AG44" s="112">
        <f>IF('נוסח א'!AG53="נכון",2,IF('נוסח א'!AG53="חלקי",1,0))</f>
        <v>0</v>
      </c>
      <c r="AH44" s="112">
        <f>IF('נוסח א'!AH53="3 תשובות נכונות",2,IF('נוסח א'!AH53="2 תשובות נכונות",1,0))</f>
        <v>0</v>
      </c>
      <c r="AI44" s="112">
        <f>IF('נוסח א'!AI53="נכון",3,IF('נוסח א'!AI53="חלקי",2,0))</f>
        <v>0</v>
      </c>
      <c r="AJ44" s="112">
        <f>IF('נוסח א'!AJ53="נכון",3,0)</f>
        <v>0</v>
      </c>
      <c r="AK44" s="112">
        <f>IF('נוסח א'!AK53=2,2,0)</f>
        <v>0</v>
      </c>
      <c r="AL44" s="112">
        <f>IF('נוסח א'!AL53="נכון",3,IF('נוסח א'!AL53="חלקי",1,0))</f>
        <v>0</v>
      </c>
      <c r="AM44" s="121">
        <f t="shared" si="3"/>
        <v>0</v>
      </c>
      <c r="AN44" s="156">
        <f>IF('נוסח א'!AN53="ב",2,0)</f>
        <v>0</v>
      </c>
      <c r="AO44" s="112">
        <f>IF('נוסח א'!AO53="4 תשובות נכונות",3,IF('נוסח א'!AO53="3 תשובות נכונות",2,IF('נוסח א'!AO53="2 תשובות נכונות",1,0)))</f>
        <v>0</v>
      </c>
      <c r="AP44" s="112">
        <f>IF('נוסח א'!AP53="4 תשובות נכונות",3,IF('נוסח א'!AP53="3 תשובות נכונות",2,IF('נוסח א'!AP53="2 תשובות נכונות",1,0)))</f>
        <v>0</v>
      </c>
      <c r="AQ44" s="112">
        <f>IF('נוסח א'!AQ53="נכון",3,IF('נוסח א'!AQ53="חלקי - 2 נקודות",2,IF('נוסח א'!AQ53="חלקי - נקודה 1",1,0)))</f>
        <v>0</v>
      </c>
      <c r="AR44" s="155">
        <f>IF('נוסח א'!AR53="נכון",3,IF('נוסח א'!AR53="חלקי",2,0))</f>
        <v>0</v>
      </c>
      <c r="AS44" s="155">
        <f>IF('נוסח א'!AS53="נכון",2,0)</f>
        <v>0</v>
      </c>
      <c r="AT44" s="152">
        <f t="shared" si="4"/>
        <v>0</v>
      </c>
      <c r="AU44" s="155">
        <f>IF('נוסח א'!AU53="4 יצוגים נכונים",4,IF('נוסח א'!AU53="3 יצוגים נכונים",3,IF('נוסח א'!AU53="2 יצוגים נכונים",2,IF('נוסח א'!AU53="יצוג נכון 1",1,0))))</f>
        <v>0</v>
      </c>
      <c r="AV44" s="155">
        <f>IF('נוסח א'!AV53="4 תשובות נכונות",2,IF('נוסח א'!AV53="2 או 3 תשובות נכונות",1,0))</f>
        <v>0</v>
      </c>
      <c r="AW44" s="152">
        <f t="shared" si="5"/>
        <v>0</v>
      </c>
      <c r="AX44" s="134">
        <f t="shared" si="6"/>
        <v>0</v>
      </c>
      <c r="AY44" s="134">
        <f t="shared" si="7"/>
        <v>0</v>
      </c>
      <c r="AZ44" s="152">
        <f>'נוסח א'!AX53</f>
        <v>0</v>
      </c>
      <c r="BA44" s="88">
        <f t="shared" si="8"/>
        <v>0</v>
      </c>
      <c r="BB44"/>
      <c r="BC44"/>
      <c r="BD44"/>
    </row>
    <row r="45" spans="1:56" x14ac:dyDescent="0.2">
      <c r="A45" s="10">
        <v>37</v>
      </c>
      <c r="B45" s="111">
        <f>'נוסח א'!B54</f>
        <v>0</v>
      </c>
      <c r="C45" s="112">
        <f>IF('נוסח א'!C54=2,2,0)</f>
        <v>0</v>
      </c>
      <c r="D45" s="112">
        <f>IF('נוסח א'!D54=4,2,0)</f>
        <v>0</v>
      </c>
      <c r="E45" s="112">
        <f>IF('נוסח א'!E54="נכון",2,0)</f>
        <v>0</v>
      </c>
      <c r="F45" s="112">
        <f>IF('נוסח א'!F54="נכון",2,0)</f>
        <v>0</v>
      </c>
      <c r="G45" s="112">
        <f>IF('נוסח א'!G54="נכון",2,0)</f>
        <v>0</v>
      </c>
      <c r="H45" s="112">
        <f>IF('נוסח א'!H54="ג",2,0)</f>
        <v>0</v>
      </c>
      <c r="I45" s="112">
        <f>IF('נוסח א'!I54="נכון",2,0)</f>
        <v>0</v>
      </c>
      <c r="J45" s="112">
        <f>IF('נוסח א'!J54="נכון",2,0)</f>
        <v>0</v>
      </c>
      <c r="K45" s="121">
        <f t="shared" si="0"/>
        <v>0</v>
      </c>
      <c r="L45" s="112">
        <f>IF('נוסח א'!L54="נכון",3,IF('נוסח א'!L54="חלקי",2,0))</f>
        <v>0</v>
      </c>
      <c r="M45" s="112">
        <f>IF('נוסח א'!M54="נכון",2,0)</f>
        <v>0</v>
      </c>
      <c r="N45" s="112">
        <f>IF('נוסח א'!N54="נכון",3,IF('נוסח א'!N54="חלקי",2,0))</f>
        <v>0</v>
      </c>
      <c r="O45" s="112">
        <f>IF('נוסח א'!O54="ב",2,0)</f>
        <v>0</v>
      </c>
      <c r="P45" s="112">
        <f>IF('נוסח א'!P54="נכון",3,IF('נוסח א'!P54="רק הסבר ביולוגי נכון",2,IF('נוסח א'!P54="רק ציון נתונים נכונים",1,0)))</f>
        <v>0</v>
      </c>
      <c r="Q45" s="112">
        <f>IF('נוסח א'!Q54=4,2,0)</f>
        <v>0</v>
      </c>
      <c r="R45" s="112">
        <f>IF('נוסח א'!R54="צוינו 2 מרכיבים",2,IF('נוסח א'!R54="צוין מרכיב 1",1,0))</f>
        <v>0</v>
      </c>
      <c r="S45" s="112">
        <f>IF('נוסח א'!S54="צוינו 2 מרכיבים",2,IF('נוסח א'!S54="צוין מרכיב 1",1,0))</f>
        <v>0</v>
      </c>
      <c r="T45" s="157">
        <f t="shared" si="1"/>
        <v>0</v>
      </c>
      <c r="U45" s="112">
        <f>IF('נוסח א'!U54=4,2,0)</f>
        <v>0</v>
      </c>
      <c r="V45" s="112">
        <f>IF('נוסח א'!V54="נכון",4,IF('נוסח א'!V54="חלקי - 3 נקודות",3,IF('נוסח א'!V54="חלקי - 2 נקודות",2,IF('נוסח א'!V54="חלקי - נקודה 1",1,0))))</f>
        <v>0</v>
      </c>
      <c r="W45" s="156">
        <f>IF('נוסח א'!W54="2 השלמות נכונות",2,IF('נוסח א'!W54="השלמה נכונה אחת",1,0))</f>
        <v>0</v>
      </c>
      <c r="X45" s="156">
        <f>IF('נוסח א'!X54="3 תשובות נכונות",2,IF('נוסח א'!X54="2 תשובות נכונות",1,0))</f>
        <v>0</v>
      </c>
      <c r="Y45" s="112">
        <f>IF('נוסח א'!Y54="נכון",2,0)</f>
        <v>0</v>
      </c>
      <c r="Z45" s="157">
        <f t="shared" si="2"/>
        <v>0</v>
      </c>
      <c r="AA45" s="112">
        <f>IF('נוסח א'!AA54="נכון",3,IF('נוסח א'!AA54="חלקי",2,0))</f>
        <v>0</v>
      </c>
      <c r="AB45" s="112">
        <f>IF('נוסח א'!AB54=1,2,0)</f>
        <v>0</v>
      </c>
      <c r="AC45" s="112">
        <f>IF('נוסח א'!AC54="נכון",2,0)</f>
        <v>0</v>
      </c>
      <c r="AD45" s="112">
        <f>IF('נוסח א'!AD54="א",2,0)</f>
        <v>0</v>
      </c>
      <c r="AE45" s="112">
        <f>IF('נוסח א'!AE54="צוינו 3 מרכיבים",3,IF('נוסח א'!AE54="צוינו 2 מרכיבים",2,IF('נוסח א'!AE54="צוין מרכיב 1",1,0)))</f>
        <v>0</v>
      </c>
      <c r="AF45" s="112">
        <f>IF('נוסח א'!AF54="נכון",4,IF('נוסח א'!AF54="חלקי",2,0))</f>
        <v>0</v>
      </c>
      <c r="AG45" s="112">
        <f>IF('נוסח א'!AG54="נכון",2,IF('נוסח א'!AG54="חלקי",1,0))</f>
        <v>0</v>
      </c>
      <c r="AH45" s="112">
        <f>IF('נוסח א'!AH54="3 תשובות נכונות",2,IF('נוסח א'!AH54="2 תשובות נכונות",1,0))</f>
        <v>0</v>
      </c>
      <c r="AI45" s="112">
        <f>IF('נוסח א'!AI54="נכון",3,IF('נוסח א'!AI54="חלקי",2,0))</f>
        <v>0</v>
      </c>
      <c r="AJ45" s="112">
        <f>IF('נוסח א'!AJ54="נכון",3,0)</f>
        <v>0</v>
      </c>
      <c r="AK45" s="112">
        <f>IF('נוסח א'!AK54=2,2,0)</f>
        <v>0</v>
      </c>
      <c r="AL45" s="112">
        <f>IF('נוסח א'!AL54="נכון",3,IF('נוסח א'!AL54="חלקי",1,0))</f>
        <v>0</v>
      </c>
      <c r="AM45" s="121">
        <f t="shared" si="3"/>
        <v>0</v>
      </c>
      <c r="AN45" s="156">
        <f>IF('נוסח א'!AN54="ב",2,0)</f>
        <v>0</v>
      </c>
      <c r="AO45" s="112">
        <f>IF('נוסח א'!AO54="4 תשובות נכונות",3,IF('נוסח א'!AO54="3 תשובות נכונות",2,IF('נוסח א'!AO54="2 תשובות נכונות",1,0)))</f>
        <v>0</v>
      </c>
      <c r="AP45" s="112">
        <f>IF('נוסח א'!AP54="4 תשובות נכונות",3,IF('נוסח א'!AP54="3 תשובות נכונות",2,IF('נוסח א'!AP54="2 תשובות נכונות",1,0)))</f>
        <v>0</v>
      </c>
      <c r="AQ45" s="112">
        <f>IF('נוסח א'!AQ54="נכון",3,IF('נוסח א'!AQ54="חלקי - 2 נקודות",2,IF('נוסח א'!AQ54="חלקי - נקודה 1",1,0)))</f>
        <v>0</v>
      </c>
      <c r="AR45" s="155">
        <f>IF('נוסח א'!AR54="נכון",3,IF('נוסח א'!AR54="חלקי",2,0))</f>
        <v>0</v>
      </c>
      <c r="AS45" s="155">
        <f>IF('נוסח א'!AS54="נכון",2,0)</f>
        <v>0</v>
      </c>
      <c r="AT45" s="152">
        <f t="shared" si="4"/>
        <v>0</v>
      </c>
      <c r="AU45" s="155">
        <f>IF('נוסח א'!AU54="4 יצוגים נכונים",4,IF('נוסח א'!AU54="3 יצוגים נכונים",3,IF('נוסח א'!AU54="2 יצוגים נכונים",2,IF('נוסח א'!AU54="יצוג נכון 1",1,0))))</f>
        <v>0</v>
      </c>
      <c r="AV45" s="155">
        <f>IF('נוסח א'!AV54="4 תשובות נכונות",2,IF('נוסח א'!AV54="2 או 3 תשובות נכונות",1,0))</f>
        <v>0</v>
      </c>
      <c r="AW45" s="152">
        <f t="shared" si="5"/>
        <v>0</v>
      </c>
      <c r="AX45" s="134">
        <f t="shared" si="6"/>
        <v>0</v>
      </c>
      <c r="AY45" s="134">
        <f t="shared" si="7"/>
        <v>0</v>
      </c>
      <c r="AZ45" s="152">
        <f>'נוסח א'!AX54</f>
        <v>0</v>
      </c>
      <c r="BA45" s="88">
        <f t="shared" si="8"/>
        <v>0</v>
      </c>
      <c r="BB45"/>
      <c r="BC45"/>
      <c r="BD45"/>
    </row>
    <row r="46" spans="1:56" x14ac:dyDescent="0.2">
      <c r="A46" s="10">
        <v>38</v>
      </c>
      <c r="B46" s="111">
        <f>'נוסח א'!B55</f>
        <v>0</v>
      </c>
      <c r="C46" s="112">
        <f>IF('נוסח א'!C55=2,2,0)</f>
        <v>0</v>
      </c>
      <c r="D46" s="112">
        <f>IF('נוסח א'!D55=4,2,0)</f>
        <v>0</v>
      </c>
      <c r="E46" s="112">
        <f>IF('נוסח א'!E55="נכון",2,0)</f>
        <v>0</v>
      </c>
      <c r="F46" s="112">
        <f>IF('נוסח א'!F55="נכון",2,0)</f>
        <v>0</v>
      </c>
      <c r="G46" s="112">
        <f>IF('נוסח א'!G55="נכון",2,0)</f>
        <v>0</v>
      </c>
      <c r="H46" s="112">
        <f>IF('נוסח א'!H55="ג",2,0)</f>
        <v>0</v>
      </c>
      <c r="I46" s="112">
        <f>IF('נוסח א'!I55="נכון",2,0)</f>
        <v>0</v>
      </c>
      <c r="J46" s="112">
        <f>IF('נוסח א'!J55="נכון",2,0)</f>
        <v>0</v>
      </c>
      <c r="K46" s="121">
        <f t="shared" si="0"/>
        <v>0</v>
      </c>
      <c r="L46" s="112">
        <f>IF('נוסח א'!L55="נכון",3,IF('נוסח א'!L55="חלקי",2,0))</f>
        <v>0</v>
      </c>
      <c r="M46" s="112">
        <f>IF('נוסח א'!M55="נכון",2,0)</f>
        <v>0</v>
      </c>
      <c r="N46" s="112">
        <f>IF('נוסח א'!N55="נכון",3,IF('נוסח א'!N55="חלקי",2,0))</f>
        <v>0</v>
      </c>
      <c r="O46" s="112">
        <f>IF('נוסח א'!O55="ב",2,0)</f>
        <v>0</v>
      </c>
      <c r="P46" s="112">
        <f>IF('נוסח א'!P55="נכון",3,IF('נוסח א'!P55="רק הסבר ביולוגי נכון",2,IF('נוסח א'!P55="רק ציון נתונים נכונים",1,0)))</f>
        <v>0</v>
      </c>
      <c r="Q46" s="112">
        <f>IF('נוסח א'!Q55=4,2,0)</f>
        <v>0</v>
      </c>
      <c r="R46" s="112">
        <f>IF('נוסח א'!R55="צוינו 2 מרכיבים",2,IF('נוסח א'!R55="צוין מרכיב 1",1,0))</f>
        <v>0</v>
      </c>
      <c r="S46" s="112">
        <f>IF('נוסח א'!S55="צוינו 2 מרכיבים",2,IF('נוסח א'!S55="צוין מרכיב 1",1,0))</f>
        <v>0</v>
      </c>
      <c r="T46" s="157">
        <f t="shared" si="1"/>
        <v>0</v>
      </c>
      <c r="U46" s="112">
        <f>IF('נוסח א'!U55=4,2,0)</f>
        <v>0</v>
      </c>
      <c r="V46" s="112">
        <f>IF('נוסח א'!V55="נכון",4,IF('נוסח א'!V55="חלקי - 3 נקודות",3,IF('נוסח א'!V55="חלקי - 2 נקודות",2,IF('נוסח א'!V55="חלקי - נקודה 1",1,0))))</f>
        <v>0</v>
      </c>
      <c r="W46" s="156">
        <f>IF('נוסח א'!W55="2 השלמות נכונות",2,IF('נוסח א'!W55="השלמה נכונה אחת",1,0))</f>
        <v>0</v>
      </c>
      <c r="X46" s="156">
        <f>IF('נוסח א'!X55="3 תשובות נכונות",2,IF('נוסח א'!X55="2 תשובות נכונות",1,0))</f>
        <v>0</v>
      </c>
      <c r="Y46" s="112">
        <f>IF('נוסח א'!Y55="נכון",2,0)</f>
        <v>0</v>
      </c>
      <c r="Z46" s="157">
        <f t="shared" si="2"/>
        <v>0</v>
      </c>
      <c r="AA46" s="112">
        <f>IF('נוסח א'!AA55="נכון",3,IF('נוסח א'!AA55="חלקי",2,0))</f>
        <v>0</v>
      </c>
      <c r="AB46" s="112">
        <f>IF('נוסח א'!AB55=1,2,0)</f>
        <v>0</v>
      </c>
      <c r="AC46" s="112">
        <f>IF('נוסח א'!AC55="נכון",2,0)</f>
        <v>0</v>
      </c>
      <c r="AD46" s="112">
        <f>IF('נוסח א'!AD55="א",2,0)</f>
        <v>0</v>
      </c>
      <c r="AE46" s="112">
        <f>IF('נוסח א'!AE55="צוינו 3 מרכיבים",3,IF('נוסח א'!AE55="צוינו 2 מרכיבים",2,IF('נוסח א'!AE55="צוין מרכיב 1",1,0)))</f>
        <v>0</v>
      </c>
      <c r="AF46" s="112">
        <f>IF('נוסח א'!AF55="נכון",4,IF('נוסח א'!AF55="חלקי",2,0))</f>
        <v>0</v>
      </c>
      <c r="AG46" s="112">
        <f>IF('נוסח א'!AG55="נכון",2,IF('נוסח א'!AG55="חלקי",1,0))</f>
        <v>0</v>
      </c>
      <c r="AH46" s="112">
        <f>IF('נוסח א'!AH55="3 תשובות נכונות",2,IF('נוסח א'!AH55="2 תשובות נכונות",1,0))</f>
        <v>0</v>
      </c>
      <c r="AI46" s="112">
        <f>IF('נוסח א'!AI55="נכון",3,IF('נוסח א'!AI55="חלקי",2,0))</f>
        <v>0</v>
      </c>
      <c r="AJ46" s="112">
        <f>IF('נוסח א'!AJ55="נכון",3,0)</f>
        <v>0</v>
      </c>
      <c r="AK46" s="112">
        <f>IF('נוסח א'!AK55=2,2,0)</f>
        <v>0</v>
      </c>
      <c r="AL46" s="112">
        <f>IF('נוסח א'!AL55="נכון",3,IF('נוסח א'!AL55="חלקי",1,0))</f>
        <v>0</v>
      </c>
      <c r="AM46" s="121">
        <f t="shared" si="3"/>
        <v>0</v>
      </c>
      <c r="AN46" s="156">
        <f>IF('נוסח א'!AN55="ב",2,0)</f>
        <v>0</v>
      </c>
      <c r="AO46" s="112">
        <f>IF('נוסח א'!AO55="4 תשובות נכונות",3,IF('נוסח א'!AO55="3 תשובות נכונות",2,IF('נוסח א'!AO55="2 תשובות נכונות",1,0)))</f>
        <v>0</v>
      </c>
      <c r="AP46" s="112">
        <f>IF('נוסח א'!AP55="4 תשובות נכונות",3,IF('נוסח א'!AP55="3 תשובות נכונות",2,IF('נוסח א'!AP55="2 תשובות נכונות",1,0)))</f>
        <v>0</v>
      </c>
      <c r="AQ46" s="112">
        <f>IF('נוסח א'!AQ55="נכון",3,IF('נוסח א'!AQ55="חלקי - 2 נקודות",2,IF('נוסח א'!AQ55="חלקי - נקודה 1",1,0)))</f>
        <v>0</v>
      </c>
      <c r="AR46" s="155">
        <f>IF('נוסח א'!AR55="נכון",3,IF('נוסח א'!AR55="חלקי",2,0))</f>
        <v>0</v>
      </c>
      <c r="AS46" s="155">
        <f>IF('נוסח א'!AS55="נכון",2,0)</f>
        <v>0</v>
      </c>
      <c r="AT46" s="152">
        <f t="shared" si="4"/>
        <v>0</v>
      </c>
      <c r="AU46" s="155">
        <f>IF('נוסח א'!AU55="4 יצוגים נכונים",4,IF('נוסח א'!AU55="3 יצוגים נכונים",3,IF('נוסח א'!AU55="2 יצוגים נכונים",2,IF('נוסח א'!AU55="יצוג נכון 1",1,0))))</f>
        <v>0</v>
      </c>
      <c r="AV46" s="155">
        <f>IF('נוסח א'!AV55="4 תשובות נכונות",2,IF('נוסח א'!AV55="2 או 3 תשובות נכונות",1,0))</f>
        <v>0</v>
      </c>
      <c r="AW46" s="152">
        <f t="shared" si="5"/>
        <v>0</v>
      </c>
      <c r="AX46" s="134">
        <f t="shared" si="6"/>
        <v>0</v>
      </c>
      <c r="AY46" s="134">
        <f t="shared" si="7"/>
        <v>0</v>
      </c>
      <c r="AZ46" s="152">
        <f>'נוסח א'!AX55</f>
        <v>0</v>
      </c>
      <c r="BA46" s="88">
        <f t="shared" si="8"/>
        <v>0</v>
      </c>
      <c r="BB46"/>
      <c r="BC46"/>
      <c r="BD46"/>
    </row>
    <row r="47" spans="1:56" x14ac:dyDescent="0.2">
      <c r="A47" s="10">
        <v>39</v>
      </c>
      <c r="B47" s="111">
        <f>'נוסח א'!B56</f>
        <v>0</v>
      </c>
      <c r="C47" s="112">
        <f>IF('נוסח א'!C56=2,2,0)</f>
        <v>0</v>
      </c>
      <c r="D47" s="112">
        <f>IF('נוסח א'!D56=4,2,0)</f>
        <v>0</v>
      </c>
      <c r="E47" s="112">
        <f>IF('נוסח א'!E56="נכון",2,0)</f>
        <v>0</v>
      </c>
      <c r="F47" s="112">
        <f>IF('נוסח א'!F56="נכון",2,0)</f>
        <v>0</v>
      </c>
      <c r="G47" s="112">
        <f>IF('נוסח א'!G56="נכון",2,0)</f>
        <v>0</v>
      </c>
      <c r="H47" s="112">
        <f>IF('נוסח א'!H56="ג",2,0)</f>
        <v>0</v>
      </c>
      <c r="I47" s="112">
        <f>IF('נוסח א'!I56="נכון",2,0)</f>
        <v>0</v>
      </c>
      <c r="J47" s="112">
        <f>IF('נוסח א'!J56="נכון",2,0)</f>
        <v>0</v>
      </c>
      <c r="K47" s="121">
        <f t="shared" si="0"/>
        <v>0</v>
      </c>
      <c r="L47" s="112">
        <f>IF('נוסח א'!L56="נכון",3,IF('נוסח א'!L56="חלקי",2,0))</f>
        <v>0</v>
      </c>
      <c r="M47" s="112">
        <f>IF('נוסח א'!M56="נכון",2,0)</f>
        <v>0</v>
      </c>
      <c r="N47" s="112">
        <f>IF('נוסח א'!N56="נכון",3,IF('נוסח א'!N56="חלקי",2,0))</f>
        <v>0</v>
      </c>
      <c r="O47" s="112">
        <f>IF('נוסח א'!O56="ב",2,0)</f>
        <v>0</v>
      </c>
      <c r="P47" s="112">
        <f>IF('נוסח א'!P56="נכון",3,IF('נוסח א'!P56="רק הסבר ביולוגי נכון",2,IF('נוסח א'!P56="רק ציון נתונים נכונים",1,0)))</f>
        <v>0</v>
      </c>
      <c r="Q47" s="112">
        <f>IF('נוסח א'!Q56=4,2,0)</f>
        <v>0</v>
      </c>
      <c r="R47" s="112">
        <f>IF('נוסח א'!R56="צוינו 2 מרכיבים",2,IF('נוסח א'!R56="צוין מרכיב 1",1,0))</f>
        <v>0</v>
      </c>
      <c r="S47" s="112">
        <f>IF('נוסח א'!S56="צוינו 2 מרכיבים",2,IF('נוסח א'!S56="צוין מרכיב 1",1,0))</f>
        <v>0</v>
      </c>
      <c r="T47" s="157">
        <f t="shared" si="1"/>
        <v>0</v>
      </c>
      <c r="U47" s="112">
        <f>IF('נוסח א'!U56=4,2,0)</f>
        <v>0</v>
      </c>
      <c r="V47" s="112">
        <f>IF('נוסח א'!V56="נכון",4,IF('נוסח א'!V56="חלקי - 3 נקודות",3,IF('נוסח א'!V56="חלקי - 2 נקודות",2,IF('נוסח א'!V56="חלקי - נקודה 1",1,0))))</f>
        <v>0</v>
      </c>
      <c r="W47" s="156">
        <f>IF('נוסח א'!W56="2 השלמות נכונות",2,IF('נוסח א'!W56="השלמה נכונה אחת",1,0))</f>
        <v>0</v>
      </c>
      <c r="X47" s="156">
        <f>IF('נוסח א'!X56="3 תשובות נכונות",2,IF('נוסח א'!X56="2 תשובות נכונות",1,0))</f>
        <v>0</v>
      </c>
      <c r="Y47" s="112">
        <f>IF('נוסח א'!Y56="נכון",2,0)</f>
        <v>0</v>
      </c>
      <c r="Z47" s="157">
        <f t="shared" si="2"/>
        <v>0</v>
      </c>
      <c r="AA47" s="112">
        <f>IF('נוסח א'!AA56="נכון",3,IF('נוסח א'!AA56="חלקי",2,0))</f>
        <v>0</v>
      </c>
      <c r="AB47" s="112">
        <f>IF('נוסח א'!AB56=1,2,0)</f>
        <v>0</v>
      </c>
      <c r="AC47" s="112">
        <f>IF('נוסח א'!AC56="נכון",2,0)</f>
        <v>0</v>
      </c>
      <c r="AD47" s="112">
        <f>IF('נוסח א'!AD56="א",2,0)</f>
        <v>0</v>
      </c>
      <c r="AE47" s="112">
        <f>IF('נוסח א'!AE56="צוינו 3 מרכיבים",3,IF('נוסח א'!AE56="צוינו 2 מרכיבים",2,IF('נוסח א'!AE56="צוין מרכיב 1",1,0)))</f>
        <v>0</v>
      </c>
      <c r="AF47" s="112">
        <f>IF('נוסח א'!AF56="נכון",4,IF('נוסח א'!AF56="חלקי",2,0))</f>
        <v>0</v>
      </c>
      <c r="AG47" s="112">
        <f>IF('נוסח א'!AG56="נכון",2,IF('נוסח א'!AG56="חלקי",1,0))</f>
        <v>0</v>
      </c>
      <c r="AH47" s="112">
        <f>IF('נוסח א'!AH56="3 תשובות נכונות",2,IF('נוסח א'!AH56="2 תשובות נכונות",1,0))</f>
        <v>0</v>
      </c>
      <c r="AI47" s="112">
        <f>IF('נוסח א'!AI56="נכון",3,IF('נוסח א'!AI56="חלקי",2,0))</f>
        <v>0</v>
      </c>
      <c r="AJ47" s="112">
        <f>IF('נוסח א'!AJ56="נכון",3,0)</f>
        <v>0</v>
      </c>
      <c r="AK47" s="112">
        <f>IF('נוסח א'!AK56=2,2,0)</f>
        <v>0</v>
      </c>
      <c r="AL47" s="112">
        <f>IF('נוסח א'!AL56="נכון",3,IF('נוסח א'!AL56="חלקי",1,0))</f>
        <v>0</v>
      </c>
      <c r="AM47" s="121">
        <f t="shared" si="3"/>
        <v>0</v>
      </c>
      <c r="AN47" s="156">
        <f>IF('נוסח א'!AN56="ב",2,0)</f>
        <v>0</v>
      </c>
      <c r="AO47" s="112">
        <f>IF('נוסח א'!AO56="4 תשובות נכונות",3,IF('נוסח א'!AO56="3 תשובות נכונות",2,IF('נוסח א'!AO56="2 תשובות נכונות",1,0)))</f>
        <v>0</v>
      </c>
      <c r="AP47" s="112">
        <f>IF('נוסח א'!AP56="4 תשובות נכונות",3,IF('נוסח א'!AP56="3 תשובות נכונות",2,IF('נוסח א'!AP56="2 תשובות נכונות",1,0)))</f>
        <v>0</v>
      </c>
      <c r="AQ47" s="112">
        <f>IF('נוסח א'!AQ56="נכון",3,IF('נוסח א'!AQ56="חלקי - 2 נקודות",2,IF('נוסח א'!AQ56="חלקי - נקודה 1",1,0)))</f>
        <v>0</v>
      </c>
      <c r="AR47" s="155">
        <f>IF('נוסח א'!AR56="נכון",3,IF('נוסח א'!AR56="חלקי",2,0))</f>
        <v>0</v>
      </c>
      <c r="AS47" s="155">
        <f>IF('נוסח א'!AS56="נכון",2,0)</f>
        <v>0</v>
      </c>
      <c r="AT47" s="152">
        <f t="shared" si="4"/>
        <v>0</v>
      </c>
      <c r="AU47" s="155">
        <f>IF('נוסח א'!AU56="4 יצוגים נכונים",4,IF('נוסח א'!AU56="3 יצוגים נכונים",3,IF('נוסח א'!AU56="2 יצוגים נכונים",2,IF('נוסח א'!AU56="יצוג נכון 1",1,0))))</f>
        <v>0</v>
      </c>
      <c r="AV47" s="155">
        <f>IF('נוסח א'!AV56="4 תשובות נכונות",2,IF('נוסח א'!AV56="2 או 3 תשובות נכונות",1,0))</f>
        <v>0</v>
      </c>
      <c r="AW47" s="152">
        <f t="shared" si="5"/>
        <v>0</v>
      </c>
      <c r="AX47" s="134">
        <f t="shared" si="6"/>
        <v>0</v>
      </c>
      <c r="AY47" s="134">
        <f t="shared" si="7"/>
        <v>0</v>
      </c>
      <c r="AZ47" s="152">
        <f>'נוסח א'!AX56</f>
        <v>0</v>
      </c>
      <c r="BA47" s="88">
        <f t="shared" si="8"/>
        <v>0</v>
      </c>
      <c r="BB47"/>
      <c r="BC47"/>
      <c r="BD47"/>
    </row>
    <row r="48" spans="1:56" x14ac:dyDescent="0.2">
      <c r="A48" s="10">
        <v>40</v>
      </c>
      <c r="B48" s="111">
        <f>'נוסח א'!B57</f>
        <v>0</v>
      </c>
      <c r="C48" s="112">
        <f>IF('נוסח א'!C57=2,2,0)</f>
        <v>0</v>
      </c>
      <c r="D48" s="112">
        <f>IF('נוסח א'!D57=4,2,0)</f>
        <v>0</v>
      </c>
      <c r="E48" s="112">
        <f>IF('נוסח א'!E57="נכון",2,0)</f>
        <v>0</v>
      </c>
      <c r="F48" s="112">
        <f>IF('נוסח א'!F57="נכון",2,0)</f>
        <v>0</v>
      </c>
      <c r="G48" s="112">
        <f>IF('נוסח א'!G57="נכון",2,0)</f>
        <v>0</v>
      </c>
      <c r="H48" s="112">
        <f>IF('נוסח א'!H57="ג",2,0)</f>
        <v>0</v>
      </c>
      <c r="I48" s="112">
        <f>IF('נוסח א'!I57="נכון",2,0)</f>
        <v>0</v>
      </c>
      <c r="J48" s="112">
        <f>IF('נוסח א'!J57="נכון",2,0)</f>
        <v>0</v>
      </c>
      <c r="K48" s="121">
        <f t="shared" si="0"/>
        <v>0</v>
      </c>
      <c r="L48" s="112">
        <f>IF('נוסח א'!L57="נכון",3,IF('נוסח א'!L57="חלקי",2,0))</f>
        <v>0</v>
      </c>
      <c r="M48" s="112">
        <f>IF('נוסח א'!M57="נכון",2,0)</f>
        <v>0</v>
      </c>
      <c r="N48" s="112">
        <f>IF('נוסח א'!N57="נכון",3,IF('נוסח א'!N57="חלקי",2,0))</f>
        <v>0</v>
      </c>
      <c r="O48" s="112">
        <f>IF('נוסח א'!O57="ב",2,0)</f>
        <v>0</v>
      </c>
      <c r="P48" s="112">
        <f>IF('נוסח א'!P57="נכון",3,IF('נוסח א'!P57="רק הסבר ביולוגי נכון",2,IF('נוסח א'!P57="רק ציון נתונים נכונים",1,0)))</f>
        <v>0</v>
      </c>
      <c r="Q48" s="112">
        <f>IF('נוסח א'!Q57=4,2,0)</f>
        <v>0</v>
      </c>
      <c r="R48" s="112">
        <f>IF('נוסח א'!R57="צוינו 2 מרכיבים",2,IF('נוסח א'!R57="צוין מרכיב 1",1,0))</f>
        <v>0</v>
      </c>
      <c r="S48" s="112">
        <f>IF('נוסח א'!S57="צוינו 2 מרכיבים",2,IF('נוסח א'!S57="צוין מרכיב 1",1,0))</f>
        <v>0</v>
      </c>
      <c r="T48" s="157">
        <f t="shared" si="1"/>
        <v>0</v>
      </c>
      <c r="U48" s="112">
        <f>IF('נוסח א'!U57=4,2,0)</f>
        <v>0</v>
      </c>
      <c r="V48" s="112">
        <f>IF('נוסח א'!V57="נכון",4,IF('נוסח א'!V57="חלקי - 3 נקודות",3,IF('נוסח א'!V57="חלקי - 2 נקודות",2,IF('נוסח א'!V57="חלקי - נקודה 1",1,0))))</f>
        <v>0</v>
      </c>
      <c r="W48" s="156">
        <f>IF('נוסח א'!W57="2 השלמות נכונות",2,IF('נוסח א'!W57="השלמה נכונה אחת",1,0))</f>
        <v>0</v>
      </c>
      <c r="X48" s="156">
        <f>IF('נוסח א'!X57="3 תשובות נכונות",2,IF('נוסח א'!X57="2 תשובות נכונות",1,0))</f>
        <v>0</v>
      </c>
      <c r="Y48" s="112">
        <f>IF('נוסח א'!Y57="נכון",2,0)</f>
        <v>0</v>
      </c>
      <c r="Z48" s="157">
        <f t="shared" si="2"/>
        <v>0</v>
      </c>
      <c r="AA48" s="112">
        <f>IF('נוסח א'!AA57="נכון",3,IF('נוסח א'!AA57="חלקי",2,0))</f>
        <v>0</v>
      </c>
      <c r="AB48" s="112">
        <f>IF('נוסח א'!AB57=1,2,0)</f>
        <v>0</v>
      </c>
      <c r="AC48" s="112">
        <f>IF('נוסח א'!AC57="נכון",2,0)</f>
        <v>0</v>
      </c>
      <c r="AD48" s="112">
        <f>IF('נוסח א'!AD57="א",2,0)</f>
        <v>0</v>
      </c>
      <c r="AE48" s="112">
        <f>IF('נוסח א'!AE57="צוינו 3 מרכיבים",3,IF('נוסח א'!AE57="צוינו 2 מרכיבים",2,IF('נוסח א'!AE57="צוין מרכיב 1",1,0)))</f>
        <v>0</v>
      </c>
      <c r="AF48" s="112">
        <f>IF('נוסח א'!AF57="נכון",4,IF('נוסח א'!AF57="חלקי",2,0))</f>
        <v>0</v>
      </c>
      <c r="AG48" s="112">
        <f>IF('נוסח א'!AG57="נכון",2,IF('נוסח א'!AG57="חלקי",1,0))</f>
        <v>0</v>
      </c>
      <c r="AH48" s="112">
        <f>IF('נוסח א'!AH57="3 תשובות נכונות",2,IF('נוסח א'!AH57="2 תשובות נכונות",1,0))</f>
        <v>0</v>
      </c>
      <c r="AI48" s="112">
        <f>IF('נוסח א'!AI57="נכון",3,IF('נוסח א'!AI57="חלקי",2,0))</f>
        <v>0</v>
      </c>
      <c r="AJ48" s="112">
        <f>IF('נוסח א'!AJ57="נכון",3,0)</f>
        <v>0</v>
      </c>
      <c r="AK48" s="112">
        <f>IF('נוסח א'!AK57=2,2,0)</f>
        <v>0</v>
      </c>
      <c r="AL48" s="112">
        <f>IF('נוסח א'!AL57="נכון",3,IF('נוסח א'!AL57="חלקי",1,0))</f>
        <v>0</v>
      </c>
      <c r="AM48" s="121">
        <f t="shared" si="3"/>
        <v>0</v>
      </c>
      <c r="AN48" s="156">
        <f>IF('נוסח א'!AN57="ב",2,0)</f>
        <v>0</v>
      </c>
      <c r="AO48" s="112">
        <f>IF('נוסח א'!AO57="4 תשובות נכונות",3,IF('נוסח א'!AO57="3 תשובות נכונות",2,IF('נוסח א'!AO57="2 תשובות נכונות",1,0)))</f>
        <v>0</v>
      </c>
      <c r="AP48" s="112">
        <f>IF('נוסח א'!AP57="4 תשובות נכונות",3,IF('נוסח א'!AP57="3 תשובות נכונות",2,IF('נוסח א'!AP57="2 תשובות נכונות",1,0)))</f>
        <v>0</v>
      </c>
      <c r="AQ48" s="112">
        <f>IF('נוסח א'!AQ57="נכון",3,IF('נוסח א'!AQ57="חלקי - 2 נקודות",2,IF('נוסח א'!AQ57="חלקי - נקודה 1",1,0)))</f>
        <v>0</v>
      </c>
      <c r="AR48" s="155">
        <f>IF('נוסח א'!AR57="נכון",3,IF('נוסח א'!AR57="חלקי",2,0))</f>
        <v>0</v>
      </c>
      <c r="AS48" s="155">
        <f>IF('נוסח א'!AS57="נכון",2,0)</f>
        <v>0</v>
      </c>
      <c r="AT48" s="152">
        <f t="shared" si="4"/>
        <v>0</v>
      </c>
      <c r="AU48" s="155">
        <f>IF('נוסח א'!AU57="4 יצוגים נכונים",4,IF('נוסח א'!AU57="3 יצוגים נכונים",3,IF('נוסח א'!AU57="2 יצוגים נכונים",2,IF('נוסח א'!AU57="יצוג נכון 1",1,0))))</f>
        <v>0</v>
      </c>
      <c r="AV48" s="155">
        <f>IF('נוסח א'!AV57="4 תשובות נכונות",2,IF('נוסח א'!AV57="2 או 3 תשובות נכונות",1,0))</f>
        <v>0</v>
      </c>
      <c r="AW48" s="152">
        <f t="shared" si="5"/>
        <v>0</v>
      </c>
      <c r="AX48" s="134">
        <f t="shared" si="6"/>
        <v>0</v>
      </c>
      <c r="AY48" s="134">
        <f t="shared" si="7"/>
        <v>0</v>
      </c>
      <c r="AZ48" s="152">
        <f>'נוסח א'!AX57</f>
        <v>0</v>
      </c>
      <c r="BA48" s="88">
        <f t="shared" si="8"/>
        <v>0</v>
      </c>
      <c r="BB48"/>
      <c r="BC48"/>
      <c r="BD48"/>
    </row>
    <row r="49" spans="1:60" x14ac:dyDescent="0.2">
      <c r="A49" s="10">
        <v>41</v>
      </c>
      <c r="B49" s="111">
        <f>'נוסח א'!B58</f>
        <v>0</v>
      </c>
      <c r="C49" s="112">
        <f>IF('נוסח א'!C58=2,2,0)</f>
        <v>0</v>
      </c>
      <c r="D49" s="112">
        <f>IF('נוסח א'!D58=4,2,0)</f>
        <v>0</v>
      </c>
      <c r="E49" s="112">
        <f>IF('נוסח א'!E58="נכון",2,0)</f>
        <v>0</v>
      </c>
      <c r="F49" s="112">
        <f>IF('נוסח א'!F58="נכון",2,0)</f>
        <v>0</v>
      </c>
      <c r="G49" s="112">
        <f>IF('נוסח א'!G58="נכון",2,0)</f>
        <v>0</v>
      </c>
      <c r="H49" s="112">
        <f>IF('נוסח א'!H58="ג",2,0)</f>
        <v>0</v>
      </c>
      <c r="I49" s="112">
        <f>IF('נוסח א'!I58="נכון",2,0)</f>
        <v>0</v>
      </c>
      <c r="J49" s="112">
        <f>IF('נוסח א'!J58="נכון",2,0)</f>
        <v>0</v>
      </c>
      <c r="K49" s="121">
        <f t="shared" si="0"/>
        <v>0</v>
      </c>
      <c r="L49" s="112">
        <f>IF('נוסח א'!L58="נכון",3,IF('נוסח א'!L58="חלקי",2,0))</f>
        <v>0</v>
      </c>
      <c r="M49" s="112">
        <f>IF('נוסח א'!M58="נכון",2,0)</f>
        <v>0</v>
      </c>
      <c r="N49" s="112">
        <f>IF('נוסח א'!N58="נכון",3,IF('נוסח א'!N58="חלקי",2,0))</f>
        <v>0</v>
      </c>
      <c r="O49" s="112">
        <f>IF('נוסח א'!O58="ב",2,0)</f>
        <v>0</v>
      </c>
      <c r="P49" s="112">
        <f>IF('נוסח א'!P58="נכון",3,IF('נוסח א'!P58="רק הסבר ביולוגי נכון",2,IF('נוסח א'!P58="רק ציון נתונים נכונים",1,0)))</f>
        <v>0</v>
      </c>
      <c r="Q49" s="112">
        <f>IF('נוסח א'!Q58=4,2,0)</f>
        <v>0</v>
      </c>
      <c r="R49" s="112">
        <f>IF('נוסח א'!R58="צוינו 2 מרכיבים",2,IF('נוסח א'!R58="צוין מרכיב 1",1,0))</f>
        <v>0</v>
      </c>
      <c r="S49" s="112">
        <f>IF('נוסח א'!S58="צוינו 2 מרכיבים",2,IF('נוסח א'!S58="צוין מרכיב 1",1,0))</f>
        <v>0</v>
      </c>
      <c r="T49" s="157">
        <f t="shared" si="1"/>
        <v>0</v>
      </c>
      <c r="U49" s="112">
        <f>IF('נוסח א'!U58=4,2,0)</f>
        <v>0</v>
      </c>
      <c r="V49" s="112">
        <f>IF('נוסח א'!V58="נכון",4,IF('נוסח א'!V58="חלקי - 3 נקודות",3,IF('נוסח א'!V58="חלקי - 2 נקודות",2,IF('נוסח א'!V58="חלקי - נקודה 1",1,0))))</f>
        <v>0</v>
      </c>
      <c r="W49" s="156">
        <f>IF('נוסח א'!W58="2 השלמות נכונות",2,IF('נוסח א'!W58="השלמה נכונה אחת",1,0))</f>
        <v>0</v>
      </c>
      <c r="X49" s="156">
        <f>IF('נוסח א'!X58="3 תשובות נכונות",2,IF('נוסח א'!X58="2 תשובות נכונות",1,0))</f>
        <v>0</v>
      </c>
      <c r="Y49" s="112">
        <f>IF('נוסח א'!Y58="נכון",2,0)</f>
        <v>0</v>
      </c>
      <c r="Z49" s="157">
        <f t="shared" si="2"/>
        <v>0</v>
      </c>
      <c r="AA49" s="112">
        <f>IF('נוסח א'!AA58="נכון",3,IF('נוסח א'!AA58="חלקי",2,0))</f>
        <v>0</v>
      </c>
      <c r="AB49" s="112">
        <f>IF('נוסח א'!AB58=1,2,0)</f>
        <v>0</v>
      </c>
      <c r="AC49" s="112">
        <f>IF('נוסח א'!AC58="נכון",2,0)</f>
        <v>0</v>
      </c>
      <c r="AD49" s="112">
        <f>IF('נוסח א'!AD58="א",2,0)</f>
        <v>0</v>
      </c>
      <c r="AE49" s="112">
        <f>IF('נוסח א'!AE58="צוינו 3 מרכיבים",3,IF('נוסח א'!AE58="צוינו 2 מרכיבים",2,IF('נוסח א'!AE58="צוין מרכיב 1",1,0)))</f>
        <v>0</v>
      </c>
      <c r="AF49" s="112">
        <f>IF('נוסח א'!AF58="נכון",4,IF('נוסח א'!AF58="חלקי",2,0))</f>
        <v>0</v>
      </c>
      <c r="AG49" s="112">
        <f>IF('נוסח א'!AG58="נכון",2,IF('נוסח א'!AG58="חלקי",1,0))</f>
        <v>0</v>
      </c>
      <c r="AH49" s="112">
        <f>IF('נוסח א'!AH58="3 תשובות נכונות",2,IF('נוסח א'!AH58="2 תשובות נכונות",1,0))</f>
        <v>0</v>
      </c>
      <c r="AI49" s="112">
        <f>IF('נוסח א'!AI58="נכון",3,IF('נוסח א'!AI58="חלקי",2,0))</f>
        <v>0</v>
      </c>
      <c r="AJ49" s="112">
        <f>IF('נוסח א'!AJ58="נכון",3,0)</f>
        <v>0</v>
      </c>
      <c r="AK49" s="112">
        <f>IF('נוסח א'!AK58=2,2,0)</f>
        <v>0</v>
      </c>
      <c r="AL49" s="112">
        <f>IF('נוסח א'!AL58="נכון",3,IF('נוסח א'!AL58="חלקי",1,0))</f>
        <v>0</v>
      </c>
      <c r="AM49" s="121">
        <f t="shared" si="3"/>
        <v>0</v>
      </c>
      <c r="AN49" s="156">
        <f>IF('נוסח א'!AN58="ב",2,0)</f>
        <v>0</v>
      </c>
      <c r="AO49" s="112">
        <f>IF('נוסח א'!AO58="4 תשובות נכונות",3,IF('נוסח א'!AO58="3 תשובות נכונות",2,IF('נוסח א'!AO58="2 תשובות נכונות",1,0)))</f>
        <v>0</v>
      </c>
      <c r="AP49" s="112">
        <f>IF('נוסח א'!AP58="4 תשובות נכונות",3,IF('נוסח א'!AP58="3 תשובות נכונות",2,IF('נוסח א'!AP58="2 תשובות נכונות",1,0)))</f>
        <v>0</v>
      </c>
      <c r="AQ49" s="112">
        <f>IF('נוסח א'!AQ58="נכון",3,IF('נוסח א'!AQ58="חלקי - 2 נקודות",2,IF('נוסח א'!AQ58="חלקי - נקודה 1",1,0)))</f>
        <v>0</v>
      </c>
      <c r="AR49" s="155">
        <f>IF('נוסח א'!AR58="נכון",3,IF('נוסח א'!AR58="חלקי",2,0))</f>
        <v>0</v>
      </c>
      <c r="AS49" s="155">
        <f>IF('נוסח א'!AS58="נכון",2,0)</f>
        <v>0</v>
      </c>
      <c r="AT49" s="152">
        <f t="shared" si="4"/>
        <v>0</v>
      </c>
      <c r="AU49" s="155">
        <f>IF('נוסח א'!AU58="4 יצוגים נכונים",4,IF('נוסח א'!AU58="3 יצוגים נכונים",3,IF('נוסח א'!AU58="2 יצוגים נכונים",2,IF('נוסח א'!AU58="יצוג נכון 1",1,0))))</f>
        <v>0</v>
      </c>
      <c r="AV49" s="155">
        <f>IF('נוסח א'!AV58="4 תשובות נכונות",2,IF('נוסח א'!AV58="2 או 3 תשובות נכונות",1,0))</f>
        <v>0</v>
      </c>
      <c r="AW49" s="152">
        <f t="shared" si="5"/>
        <v>0</v>
      </c>
      <c r="AX49" s="134">
        <f t="shared" si="6"/>
        <v>0</v>
      </c>
      <c r="AY49" s="134">
        <f t="shared" si="7"/>
        <v>0</v>
      </c>
      <c r="AZ49" s="152">
        <f>'נוסח א'!AX58</f>
        <v>0</v>
      </c>
      <c r="BA49" s="88">
        <f t="shared" si="8"/>
        <v>0</v>
      </c>
      <c r="BB49"/>
      <c r="BC49"/>
      <c r="BD49"/>
    </row>
    <row r="50" spans="1:60" x14ac:dyDescent="0.2">
      <c r="A50" s="10">
        <v>42</v>
      </c>
      <c r="B50" s="111">
        <f>'נוסח א'!B59</f>
        <v>0</v>
      </c>
      <c r="C50" s="112">
        <f>IF('נוסח א'!C59=2,2,0)</f>
        <v>0</v>
      </c>
      <c r="D50" s="112">
        <f>IF('נוסח א'!D59=4,2,0)</f>
        <v>0</v>
      </c>
      <c r="E50" s="112">
        <f>IF('נוסח א'!E59="נכון",2,0)</f>
        <v>0</v>
      </c>
      <c r="F50" s="112">
        <f>IF('נוסח א'!F59="נכון",2,0)</f>
        <v>0</v>
      </c>
      <c r="G50" s="112">
        <f>IF('נוסח א'!G59="נכון",2,0)</f>
        <v>0</v>
      </c>
      <c r="H50" s="112">
        <f>IF('נוסח א'!H59="ג",2,0)</f>
        <v>0</v>
      </c>
      <c r="I50" s="112">
        <f>IF('נוסח א'!I59="נכון",2,0)</f>
        <v>0</v>
      </c>
      <c r="J50" s="112">
        <f>IF('נוסח א'!J59="נכון",2,0)</f>
        <v>0</v>
      </c>
      <c r="K50" s="121">
        <f t="shared" si="0"/>
        <v>0</v>
      </c>
      <c r="L50" s="112">
        <f>IF('נוסח א'!L59="נכון",3,IF('נוסח א'!L59="חלקי",2,0))</f>
        <v>0</v>
      </c>
      <c r="M50" s="112">
        <f>IF('נוסח א'!M59="נכון",2,0)</f>
        <v>0</v>
      </c>
      <c r="N50" s="112">
        <f>IF('נוסח א'!N59="נכון",3,IF('נוסח א'!N59="חלקי",2,0))</f>
        <v>0</v>
      </c>
      <c r="O50" s="112">
        <f>IF('נוסח א'!O59="ב",2,0)</f>
        <v>0</v>
      </c>
      <c r="P50" s="112">
        <f>IF('נוסח א'!P59="נכון",3,IF('נוסח א'!P59="רק הסבר ביולוגי נכון",2,IF('נוסח א'!P59="רק ציון נתונים נכונים",1,0)))</f>
        <v>0</v>
      </c>
      <c r="Q50" s="112">
        <f>IF('נוסח א'!Q59=4,2,0)</f>
        <v>0</v>
      </c>
      <c r="R50" s="112">
        <f>IF('נוסח א'!R59="צוינו 2 מרכיבים",2,IF('נוסח א'!R59="צוין מרכיב 1",1,0))</f>
        <v>0</v>
      </c>
      <c r="S50" s="112">
        <f>IF('נוסח א'!S59="צוינו 2 מרכיבים",2,IF('נוסח א'!S59="צוין מרכיב 1",1,0))</f>
        <v>0</v>
      </c>
      <c r="T50" s="157">
        <f t="shared" si="1"/>
        <v>0</v>
      </c>
      <c r="U50" s="112">
        <f>IF('נוסח א'!U59=4,2,0)</f>
        <v>0</v>
      </c>
      <c r="V50" s="112">
        <f>IF('נוסח א'!V59="נכון",4,IF('נוסח א'!V59="חלקי - 3 נקודות",3,IF('נוסח א'!V59="חלקי - 2 נקודות",2,IF('נוסח א'!V59="חלקי - נקודה 1",1,0))))</f>
        <v>0</v>
      </c>
      <c r="W50" s="156">
        <f>IF('נוסח א'!W59="2 השלמות נכונות",2,IF('נוסח א'!W59="השלמה נכונה אחת",1,0))</f>
        <v>0</v>
      </c>
      <c r="X50" s="156">
        <f>IF('נוסח א'!X59="3 תשובות נכונות",2,IF('נוסח א'!X59="2 תשובות נכונות",1,0))</f>
        <v>0</v>
      </c>
      <c r="Y50" s="112">
        <f>IF('נוסח א'!Y59="נכון",2,0)</f>
        <v>0</v>
      </c>
      <c r="Z50" s="157">
        <f t="shared" si="2"/>
        <v>0</v>
      </c>
      <c r="AA50" s="112">
        <f>IF('נוסח א'!AA59="נכון",3,IF('נוסח א'!AA59="חלקי",2,0))</f>
        <v>0</v>
      </c>
      <c r="AB50" s="112">
        <f>IF('נוסח א'!AB59=1,2,0)</f>
        <v>0</v>
      </c>
      <c r="AC50" s="112">
        <f>IF('נוסח א'!AC59="נכון",2,0)</f>
        <v>0</v>
      </c>
      <c r="AD50" s="112">
        <f>IF('נוסח א'!AD59="א",2,0)</f>
        <v>0</v>
      </c>
      <c r="AE50" s="112">
        <f>IF('נוסח א'!AE59="צוינו 3 מרכיבים",3,IF('נוסח א'!AE59="צוינו 2 מרכיבים",2,IF('נוסח א'!AE59="צוין מרכיב 1",1,0)))</f>
        <v>0</v>
      </c>
      <c r="AF50" s="112">
        <f>IF('נוסח א'!AF59="נכון",4,IF('נוסח א'!AF59="חלקי",2,0))</f>
        <v>0</v>
      </c>
      <c r="AG50" s="112">
        <f>IF('נוסח א'!AG59="נכון",2,IF('נוסח א'!AG59="חלקי",1,0))</f>
        <v>0</v>
      </c>
      <c r="AH50" s="112">
        <f>IF('נוסח א'!AH59="3 תשובות נכונות",2,IF('נוסח א'!AH59="2 תשובות נכונות",1,0))</f>
        <v>0</v>
      </c>
      <c r="AI50" s="112">
        <f>IF('נוסח א'!AI59="נכון",3,IF('נוסח א'!AI59="חלקי",2,0))</f>
        <v>0</v>
      </c>
      <c r="AJ50" s="112">
        <f>IF('נוסח א'!AJ59="נכון",3,0)</f>
        <v>0</v>
      </c>
      <c r="AK50" s="112">
        <f>IF('נוסח א'!AK59=2,2,0)</f>
        <v>0</v>
      </c>
      <c r="AL50" s="112">
        <f>IF('נוסח א'!AL59="נכון",3,IF('נוסח א'!AL59="חלקי",1,0))</f>
        <v>0</v>
      </c>
      <c r="AM50" s="121">
        <f t="shared" si="3"/>
        <v>0</v>
      </c>
      <c r="AN50" s="156">
        <f>IF('נוסח א'!AN59="ב",2,0)</f>
        <v>0</v>
      </c>
      <c r="AO50" s="112">
        <f>IF('נוסח א'!AO59="4 תשובות נכונות",3,IF('נוסח א'!AO59="3 תשובות נכונות",2,IF('נוסח א'!AO59="2 תשובות נכונות",1,0)))</f>
        <v>0</v>
      </c>
      <c r="AP50" s="112">
        <f>IF('נוסח א'!AP59="4 תשובות נכונות",3,IF('נוסח א'!AP59="3 תשובות נכונות",2,IF('נוסח א'!AP59="2 תשובות נכונות",1,0)))</f>
        <v>0</v>
      </c>
      <c r="AQ50" s="112">
        <f>IF('נוסח א'!AQ59="נכון",3,IF('נוסח א'!AQ59="חלקי - 2 נקודות",2,IF('נוסח א'!AQ59="חלקי - נקודה 1",1,0)))</f>
        <v>0</v>
      </c>
      <c r="AR50" s="155">
        <f>IF('נוסח א'!AR59="נכון",3,IF('נוסח א'!AR59="חלקי",2,0))</f>
        <v>0</v>
      </c>
      <c r="AS50" s="155">
        <f>IF('נוסח א'!AS59="נכון",2,0)</f>
        <v>0</v>
      </c>
      <c r="AT50" s="152">
        <f t="shared" si="4"/>
        <v>0</v>
      </c>
      <c r="AU50" s="155">
        <f>IF('נוסח א'!AU59="4 יצוגים נכונים",4,IF('נוסח א'!AU59="3 יצוגים נכונים",3,IF('נוסח א'!AU59="2 יצוגים נכונים",2,IF('נוסח א'!AU59="יצוג נכון 1",1,0))))</f>
        <v>0</v>
      </c>
      <c r="AV50" s="155">
        <f>IF('נוסח א'!AV59="4 תשובות נכונות",2,IF('נוסח א'!AV59="2 או 3 תשובות נכונות",1,0))</f>
        <v>0</v>
      </c>
      <c r="AW50" s="152">
        <f t="shared" si="5"/>
        <v>0</v>
      </c>
      <c r="AX50" s="134">
        <f t="shared" si="6"/>
        <v>0</v>
      </c>
      <c r="AY50" s="134">
        <f t="shared" si="7"/>
        <v>0</v>
      </c>
      <c r="AZ50" s="152">
        <f>'נוסח א'!AX59</f>
        <v>0</v>
      </c>
      <c r="BA50" s="88">
        <f t="shared" si="8"/>
        <v>0</v>
      </c>
      <c r="BB50"/>
      <c r="BC50"/>
      <c r="BD50"/>
    </row>
    <row r="51" spans="1:60" x14ac:dyDescent="0.2">
      <c r="A51" s="10">
        <v>43</v>
      </c>
      <c r="B51" s="111">
        <f>'נוסח א'!B60</f>
        <v>0</v>
      </c>
      <c r="C51" s="112">
        <f>IF('נוסח א'!C60=2,2,0)</f>
        <v>0</v>
      </c>
      <c r="D51" s="112">
        <f>IF('נוסח א'!D60=4,2,0)</f>
        <v>0</v>
      </c>
      <c r="E51" s="112">
        <f>IF('נוסח א'!E60="נכון",2,0)</f>
        <v>0</v>
      </c>
      <c r="F51" s="112">
        <f>IF('נוסח א'!F60="נכון",2,0)</f>
        <v>0</v>
      </c>
      <c r="G51" s="112">
        <f>IF('נוסח א'!G60="נכון",2,0)</f>
        <v>0</v>
      </c>
      <c r="H51" s="112">
        <f>IF('נוסח א'!H60="ג",2,0)</f>
        <v>0</v>
      </c>
      <c r="I51" s="112">
        <f>IF('נוסח א'!I60="נכון",2,0)</f>
        <v>0</v>
      </c>
      <c r="J51" s="112">
        <f>IF('נוסח א'!J60="נכון",2,0)</f>
        <v>0</v>
      </c>
      <c r="K51" s="121">
        <f t="shared" si="0"/>
        <v>0</v>
      </c>
      <c r="L51" s="112">
        <f>IF('נוסח א'!L60="נכון",3,IF('נוסח א'!L60="חלקי",2,0))</f>
        <v>0</v>
      </c>
      <c r="M51" s="112">
        <f>IF('נוסח א'!M60="נכון",2,0)</f>
        <v>0</v>
      </c>
      <c r="N51" s="112">
        <f>IF('נוסח א'!N60="נכון",3,IF('נוסח א'!N60="חלקי",2,0))</f>
        <v>0</v>
      </c>
      <c r="O51" s="112">
        <f>IF('נוסח א'!O60="ב",2,0)</f>
        <v>0</v>
      </c>
      <c r="P51" s="112">
        <f>IF('נוסח א'!P60="נכון",3,IF('נוסח א'!P60="רק הסבר ביולוגי נכון",2,IF('נוסח א'!P60="רק ציון נתונים נכונים",1,0)))</f>
        <v>0</v>
      </c>
      <c r="Q51" s="112">
        <f>IF('נוסח א'!Q60=4,2,0)</f>
        <v>0</v>
      </c>
      <c r="R51" s="112">
        <f>IF('נוסח א'!R60="צוינו 2 מרכיבים",2,IF('נוסח א'!R60="צוין מרכיב 1",1,0))</f>
        <v>0</v>
      </c>
      <c r="S51" s="112">
        <f>IF('נוסח א'!S60="צוינו 2 מרכיבים",2,IF('נוסח א'!S60="צוין מרכיב 1",1,0))</f>
        <v>0</v>
      </c>
      <c r="T51" s="157">
        <f t="shared" si="1"/>
        <v>0</v>
      </c>
      <c r="U51" s="112">
        <f>IF('נוסח א'!U60=4,2,0)</f>
        <v>0</v>
      </c>
      <c r="V51" s="112">
        <f>IF('נוסח א'!V60="נכון",4,IF('נוסח א'!V60="חלקי - 3 נקודות",3,IF('נוסח א'!V60="חלקי - 2 נקודות",2,IF('נוסח א'!V60="חלקי - נקודה 1",1,0))))</f>
        <v>0</v>
      </c>
      <c r="W51" s="156">
        <f>IF('נוסח א'!W60="2 השלמות נכונות",2,IF('נוסח א'!W60="השלמה נכונה אחת",1,0))</f>
        <v>0</v>
      </c>
      <c r="X51" s="156">
        <f>IF('נוסח א'!X60="3 תשובות נכונות",2,IF('נוסח א'!X60="2 תשובות נכונות",1,0))</f>
        <v>0</v>
      </c>
      <c r="Y51" s="112">
        <f>IF('נוסח א'!Y60="נכון",2,0)</f>
        <v>0</v>
      </c>
      <c r="Z51" s="157">
        <f t="shared" si="2"/>
        <v>0</v>
      </c>
      <c r="AA51" s="112">
        <f>IF('נוסח א'!AA60="נכון",3,IF('נוסח א'!AA60="חלקי",2,0))</f>
        <v>0</v>
      </c>
      <c r="AB51" s="112">
        <f>IF('נוסח א'!AB60=1,2,0)</f>
        <v>0</v>
      </c>
      <c r="AC51" s="112">
        <f>IF('נוסח א'!AC60="נכון",2,0)</f>
        <v>0</v>
      </c>
      <c r="AD51" s="112">
        <f>IF('נוסח א'!AD60="א",2,0)</f>
        <v>0</v>
      </c>
      <c r="AE51" s="112">
        <f>IF('נוסח א'!AE60="צוינו 3 מרכיבים",3,IF('נוסח א'!AE60="צוינו 2 מרכיבים",2,IF('נוסח א'!AE60="צוין מרכיב 1",1,0)))</f>
        <v>0</v>
      </c>
      <c r="AF51" s="112">
        <f>IF('נוסח א'!AF60="נכון",4,IF('נוסח א'!AF60="חלקי",2,0))</f>
        <v>0</v>
      </c>
      <c r="AG51" s="112">
        <f>IF('נוסח א'!AG60="נכון",2,IF('נוסח א'!AG60="חלקי",1,0))</f>
        <v>0</v>
      </c>
      <c r="AH51" s="112">
        <f>IF('נוסח א'!AH60="3 תשובות נכונות",2,IF('נוסח א'!AH60="2 תשובות נכונות",1,0))</f>
        <v>0</v>
      </c>
      <c r="AI51" s="112">
        <f>IF('נוסח א'!AI60="נכון",3,IF('נוסח א'!AI60="חלקי",2,0))</f>
        <v>0</v>
      </c>
      <c r="AJ51" s="112">
        <f>IF('נוסח א'!AJ60="נכון",3,0)</f>
        <v>0</v>
      </c>
      <c r="AK51" s="112">
        <f>IF('נוסח א'!AK60=2,2,0)</f>
        <v>0</v>
      </c>
      <c r="AL51" s="112">
        <f>IF('נוסח א'!AL60="נכון",3,IF('נוסח א'!AL60="חלקי",1,0))</f>
        <v>0</v>
      </c>
      <c r="AM51" s="121">
        <f t="shared" si="3"/>
        <v>0</v>
      </c>
      <c r="AN51" s="156">
        <f>IF('נוסח א'!AN60="ב",2,0)</f>
        <v>0</v>
      </c>
      <c r="AO51" s="112">
        <f>IF('נוסח א'!AO60="4 תשובות נכונות",3,IF('נוסח א'!AO60="3 תשובות נכונות",2,IF('נוסח א'!AO60="2 תשובות נכונות",1,0)))</f>
        <v>0</v>
      </c>
      <c r="AP51" s="112">
        <f>IF('נוסח א'!AP60="4 תשובות נכונות",3,IF('נוסח א'!AP60="3 תשובות נכונות",2,IF('נוסח א'!AP60="2 תשובות נכונות",1,0)))</f>
        <v>0</v>
      </c>
      <c r="AQ51" s="112">
        <f>IF('נוסח א'!AQ60="נכון",3,IF('נוסח א'!AQ60="חלקי - 2 נקודות",2,IF('נוסח א'!AQ60="חלקי - נקודה 1",1,0)))</f>
        <v>0</v>
      </c>
      <c r="AR51" s="155">
        <f>IF('נוסח א'!AR60="נכון",3,IF('נוסח א'!AR60="חלקי",2,0))</f>
        <v>0</v>
      </c>
      <c r="AS51" s="155">
        <f>IF('נוסח א'!AS60="נכון",2,0)</f>
        <v>0</v>
      </c>
      <c r="AT51" s="152">
        <f t="shared" si="4"/>
        <v>0</v>
      </c>
      <c r="AU51" s="155">
        <f>IF('נוסח א'!AU60="4 יצוגים נכונים",4,IF('נוסח א'!AU60="3 יצוגים נכונים",3,IF('נוסח א'!AU60="2 יצוגים נכונים",2,IF('נוסח א'!AU60="יצוג נכון 1",1,0))))</f>
        <v>0</v>
      </c>
      <c r="AV51" s="155">
        <f>IF('נוסח א'!AV60="4 תשובות נכונות",2,IF('נוסח א'!AV60="2 או 3 תשובות נכונות",1,0))</f>
        <v>0</v>
      </c>
      <c r="AW51" s="152">
        <f t="shared" si="5"/>
        <v>0</v>
      </c>
      <c r="AX51" s="134">
        <f t="shared" si="6"/>
        <v>0</v>
      </c>
      <c r="AY51" s="134">
        <f t="shared" si="7"/>
        <v>0</v>
      </c>
      <c r="AZ51" s="152">
        <f>'נוסח א'!AX60</f>
        <v>0</v>
      </c>
      <c r="BA51" s="88">
        <f t="shared" si="8"/>
        <v>0</v>
      </c>
      <c r="BB51"/>
      <c r="BC51"/>
      <c r="BD51"/>
    </row>
    <row r="52" spans="1:60" x14ac:dyDescent="0.2">
      <c r="A52" s="10">
        <v>44</v>
      </c>
      <c r="B52" s="111">
        <f>'נוסח א'!B61</f>
        <v>0</v>
      </c>
      <c r="C52" s="112">
        <f>IF('נוסח א'!C61=2,2,0)</f>
        <v>0</v>
      </c>
      <c r="D52" s="112">
        <f>IF('נוסח א'!D61=4,2,0)</f>
        <v>0</v>
      </c>
      <c r="E52" s="112">
        <f>IF('נוסח א'!E61="נכון",2,0)</f>
        <v>0</v>
      </c>
      <c r="F52" s="112">
        <f>IF('נוסח א'!F61="נכון",2,0)</f>
        <v>0</v>
      </c>
      <c r="G52" s="112">
        <f>IF('נוסח א'!G61="נכון",2,0)</f>
        <v>0</v>
      </c>
      <c r="H52" s="112">
        <f>IF('נוסח א'!H61="ג",2,0)</f>
        <v>0</v>
      </c>
      <c r="I52" s="112">
        <f>IF('נוסח א'!I61="נכון",2,0)</f>
        <v>0</v>
      </c>
      <c r="J52" s="112">
        <f>IF('נוסח א'!J61="נכון",2,0)</f>
        <v>0</v>
      </c>
      <c r="K52" s="121">
        <f t="shared" si="0"/>
        <v>0</v>
      </c>
      <c r="L52" s="112">
        <f>IF('נוסח א'!L61="נכון",3,IF('נוסח א'!L61="חלקי",2,0))</f>
        <v>0</v>
      </c>
      <c r="M52" s="112">
        <f>IF('נוסח א'!M61="נכון",2,0)</f>
        <v>0</v>
      </c>
      <c r="N52" s="112">
        <f>IF('נוסח א'!N61="נכון",3,IF('נוסח א'!N61="חלקי",2,0))</f>
        <v>0</v>
      </c>
      <c r="O52" s="112">
        <f>IF('נוסח א'!O61="ב",2,0)</f>
        <v>0</v>
      </c>
      <c r="P52" s="112">
        <f>IF('נוסח א'!P61="נכון",3,IF('נוסח א'!P61="רק הסבר ביולוגי נכון",2,IF('נוסח א'!P61="רק ציון נתונים נכונים",1,0)))</f>
        <v>0</v>
      </c>
      <c r="Q52" s="112">
        <f>IF('נוסח א'!Q61=4,2,0)</f>
        <v>0</v>
      </c>
      <c r="R52" s="112">
        <f>IF('נוסח א'!R61="צוינו 2 מרכיבים",2,IF('נוסח א'!R61="צוין מרכיב 1",1,0))</f>
        <v>0</v>
      </c>
      <c r="S52" s="112">
        <f>IF('נוסח א'!S61="צוינו 2 מרכיבים",2,IF('נוסח א'!S61="צוין מרכיב 1",1,0))</f>
        <v>0</v>
      </c>
      <c r="T52" s="157">
        <f t="shared" si="1"/>
        <v>0</v>
      </c>
      <c r="U52" s="112">
        <f>IF('נוסח א'!U61=4,2,0)</f>
        <v>0</v>
      </c>
      <c r="V52" s="112">
        <f>IF('נוסח א'!V61="נכון",4,IF('נוסח א'!V61="חלקי - 3 נקודות",3,IF('נוסח א'!V61="חלקי - 2 נקודות",2,IF('נוסח א'!V61="חלקי - נקודה 1",1,0))))</f>
        <v>0</v>
      </c>
      <c r="W52" s="156">
        <f>IF('נוסח א'!W61="2 השלמות נכונות",2,IF('נוסח א'!W61="השלמה נכונה אחת",1,0))</f>
        <v>0</v>
      </c>
      <c r="X52" s="156">
        <f>IF('נוסח א'!X61="3 תשובות נכונות",2,IF('נוסח א'!X61="2 תשובות נכונות",1,0))</f>
        <v>0</v>
      </c>
      <c r="Y52" s="112">
        <f>IF('נוסח א'!Y61="נכון",2,0)</f>
        <v>0</v>
      </c>
      <c r="Z52" s="157">
        <f t="shared" si="2"/>
        <v>0</v>
      </c>
      <c r="AA52" s="112">
        <f>IF('נוסח א'!AA61="נכון",3,IF('נוסח א'!AA61="חלקי",2,0))</f>
        <v>0</v>
      </c>
      <c r="AB52" s="112">
        <f>IF('נוסח א'!AB61=1,2,0)</f>
        <v>0</v>
      </c>
      <c r="AC52" s="112">
        <f>IF('נוסח א'!AC61="נכון",2,0)</f>
        <v>0</v>
      </c>
      <c r="AD52" s="112">
        <f>IF('נוסח א'!AD61="א",2,0)</f>
        <v>0</v>
      </c>
      <c r="AE52" s="112">
        <f>IF('נוסח א'!AE61="צוינו 3 מרכיבים",3,IF('נוסח א'!AE61="צוינו 2 מרכיבים",2,IF('נוסח א'!AE61="צוין מרכיב 1",1,0)))</f>
        <v>0</v>
      </c>
      <c r="AF52" s="112">
        <f>IF('נוסח א'!AF61="נכון",4,IF('נוסח א'!AF61="חלקי",2,0))</f>
        <v>0</v>
      </c>
      <c r="AG52" s="112">
        <f>IF('נוסח א'!AG61="נכון",2,IF('נוסח א'!AG61="חלקי",1,0))</f>
        <v>0</v>
      </c>
      <c r="AH52" s="112">
        <f>IF('נוסח א'!AH61="3 תשובות נכונות",2,IF('נוסח א'!AH61="2 תשובות נכונות",1,0))</f>
        <v>0</v>
      </c>
      <c r="AI52" s="112">
        <f>IF('נוסח א'!AI61="נכון",3,IF('נוסח א'!AI61="חלקי",2,0))</f>
        <v>0</v>
      </c>
      <c r="AJ52" s="112">
        <f>IF('נוסח א'!AJ61="נכון",3,0)</f>
        <v>0</v>
      </c>
      <c r="AK52" s="112">
        <f>IF('נוסח א'!AK61=2,2,0)</f>
        <v>0</v>
      </c>
      <c r="AL52" s="112">
        <f>IF('נוסח א'!AL61="נכון",3,IF('נוסח א'!AL61="חלקי",1,0))</f>
        <v>0</v>
      </c>
      <c r="AM52" s="121">
        <f t="shared" si="3"/>
        <v>0</v>
      </c>
      <c r="AN52" s="156">
        <f>IF('נוסח א'!AN61="ב",2,0)</f>
        <v>0</v>
      </c>
      <c r="AO52" s="112">
        <f>IF('נוסח א'!AO61="4 תשובות נכונות",3,IF('נוסח א'!AO61="3 תשובות נכונות",2,IF('נוסח א'!AO61="2 תשובות נכונות",1,0)))</f>
        <v>0</v>
      </c>
      <c r="AP52" s="112">
        <f>IF('נוסח א'!AP61="4 תשובות נכונות",3,IF('נוסח א'!AP61="3 תשובות נכונות",2,IF('נוסח א'!AP61="2 תשובות נכונות",1,0)))</f>
        <v>0</v>
      </c>
      <c r="AQ52" s="112">
        <f>IF('נוסח א'!AQ61="נכון",3,IF('נוסח א'!AQ61="חלקי - 2 נקודות",2,IF('נוסח א'!AQ61="חלקי - נקודה 1",1,0)))</f>
        <v>0</v>
      </c>
      <c r="AR52" s="155">
        <f>IF('נוסח א'!AR61="נכון",3,IF('נוסח א'!AR61="חלקי",2,0))</f>
        <v>0</v>
      </c>
      <c r="AS52" s="155">
        <f>IF('נוסח א'!AS61="נכון",2,0)</f>
        <v>0</v>
      </c>
      <c r="AT52" s="152">
        <f t="shared" si="4"/>
        <v>0</v>
      </c>
      <c r="AU52" s="155">
        <f>IF('נוסח א'!AU61="4 יצוגים נכונים",4,IF('נוסח א'!AU61="3 יצוגים נכונים",3,IF('נוסח א'!AU61="2 יצוגים נכונים",2,IF('נוסח א'!AU61="יצוג נכון 1",1,0))))</f>
        <v>0</v>
      </c>
      <c r="AV52" s="155">
        <f>IF('נוסח א'!AV61="4 תשובות נכונות",2,IF('נוסח א'!AV61="2 או 3 תשובות נכונות",1,0))</f>
        <v>0</v>
      </c>
      <c r="AW52" s="152">
        <f t="shared" si="5"/>
        <v>0</v>
      </c>
      <c r="AX52" s="134">
        <f t="shared" si="6"/>
        <v>0</v>
      </c>
      <c r="AY52" s="134">
        <f t="shared" si="7"/>
        <v>0</v>
      </c>
      <c r="AZ52" s="152">
        <f>'נוסח א'!AX61</f>
        <v>0</v>
      </c>
      <c r="BA52" s="88">
        <f t="shared" si="8"/>
        <v>0</v>
      </c>
      <c r="BB52"/>
      <c r="BC52"/>
      <c r="BD52"/>
    </row>
    <row r="53" spans="1:60" x14ac:dyDescent="0.2">
      <c r="A53" s="10">
        <v>45</v>
      </c>
      <c r="B53" s="111">
        <f>'נוסח א'!B62</f>
        <v>0</v>
      </c>
      <c r="C53" s="112">
        <f>IF('נוסח א'!C62=2,2,0)</f>
        <v>0</v>
      </c>
      <c r="D53" s="112">
        <f>IF('נוסח א'!D62=4,2,0)</f>
        <v>0</v>
      </c>
      <c r="E53" s="112">
        <f>IF('נוסח א'!E62="נכון",2,0)</f>
        <v>0</v>
      </c>
      <c r="F53" s="112">
        <f>IF('נוסח א'!F62="נכון",2,0)</f>
        <v>0</v>
      </c>
      <c r="G53" s="112">
        <f>IF('נוסח א'!G62="נכון",2,0)</f>
        <v>0</v>
      </c>
      <c r="H53" s="112">
        <f>IF('נוסח א'!H62="ג",2,0)</f>
        <v>0</v>
      </c>
      <c r="I53" s="112">
        <f>IF('נוסח א'!I62="נכון",2,0)</f>
        <v>0</v>
      </c>
      <c r="J53" s="112">
        <f>IF('נוסח א'!J62="נכון",2,0)</f>
        <v>0</v>
      </c>
      <c r="K53" s="121">
        <f t="shared" si="0"/>
        <v>0</v>
      </c>
      <c r="L53" s="112">
        <f>IF('נוסח א'!L62="נכון",3,IF('נוסח א'!L62="חלקי",2,0))</f>
        <v>0</v>
      </c>
      <c r="M53" s="112">
        <f>IF('נוסח א'!M62="נכון",2,0)</f>
        <v>0</v>
      </c>
      <c r="N53" s="112">
        <f>IF('נוסח א'!N62="נכון",3,IF('נוסח א'!N62="חלקי",2,0))</f>
        <v>0</v>
      </c>
      <c r="O53" s="112">
        <f>IF('נוסח א'!O62="ב",2,0)</f>
        <v>0</v>
      </c>
      <c r="P53" s="112">
        <f>IF('נוסח א'!P62="נכון",3,IF('נוסח א'!P62="רק הסבר ביולוגי נכון",2,IF('נוסח א'!P62="רק ציון נתונים נכונים",1,0)))</f>
        <v>0</v>
      </c>
      <c r="Q53" s="112">
        <f>IF('נוסח א'!Q62=4,2,0)</f>
        <v>0</v>
      </c>
      <c r="R53" s="112">
        <f>IF('נוסח א'!R62="צוינו 2 מרכיבים",2,IF('נוסח א'!R62="צוין מרכיב 1",1,0))</f>
        <v>0</v>
      </c>
      <c r="S53" s="112">
        <f>IF('נוסח א'!S62="צוינו 2 מרכיבים",2,IF('נוסח א'!S62="צוין מרכיב 1",1,0))</f>
        <v>0</v>
      </c>
      <c r="T53" s="157">
        <f t="shared" si="1"/>
        <v>0</v>
      </c>
      <c r="U53" s="112">
        <f>IF('נוסח א'!U62=4,2,0)</f>
        <v>0</v>
      </c>
      <c r="V53" s="112">
        <f>IF('נוסח א'!V62="נכון",4,IF('נוסח א'!V62="חלקי - 3 נקודות",3,IF('נוסח א'!V62="חלקי - 2 נקודות",2,IF('נוסח א'!V62="חלקי - נקודה 1",1,0))))</f>
        <v>0</v>
      </c>
      <c r="W53" s="156">
        <f>IF('נוסח א'!W62="2 השלמות נכונות",2,IF('נוסח א'!W62="השלמה נכונה אחת",1,0))</f>
        <v>0</v>
      </c>
      <c r="X53" s="156">
        <f>IF('נוסח א'!X62="3 תשובות נכונות",2,IF('נוסח א'!X62="2 תשובות נכונות",1,0))</f>
        <v>0</v>
      </c>
      <c r="Y53" s="112">
        <f>IF('נוסח א'!Y62="נכון",2,0)</f>
        <v>0</v>
      </c>
      <c r="Z53" s="157">
        <f t="shared" si="2"/>
        <v>0</v>
      </c>
      <c r="AA53" s="112">
        <f>IF('נוסח א'!AA62="נכון",3,IF('נוסח א'!AA62="חלקי",2,0))</f>
        <v>0</v>
      </c>
      <c r="AB53" s="112">
        <f>IF('נוסח א'!AB62=1,2,0)</f>
        <v>0</v>
      </c>
      <c r="AC53" s="112">
        <f>IF('נוסח א'!AC62="נכון",2,0)</f>
        <v>0</v>
      </c>
      <c r="AD53" s="112">
        <f>IF('נוסח א'!AD62="א",2,0)</f>
        <v>0</v>
      </c>
      <c r="AE53" s="112">
        <f>IF('נוסח א'!AE62="צוינו 3 מרכיבים",3,IF('נוסח א'!AE62="צוינו 2 מרכיבים",2,IF('נוסח א'!AE62="צוין מרכיב 1",1,0)))</f>
        <v>0</v>
      </c>
      <c r="AF53" s="112">
        <f>IF('נוסח א'!AF62="נכון",4,IF('נוסח א'!AF62="חלקי",2,0))</f>
        <v>0</v>
      </c>
      <c r="AG53" s="112">
        <f>IF('נוסח א'!AG62="נכון",2,IF('נוסח א'!AG62="חלקי",1,0))</f>
        <v>0</v>
      </c>
      <c r="AH53" s="112">
        <f>IF('נוסח א'!AH62="3 תשובות נכונות",2,IF('נוסח א'!AH62="2 תשובות נכונות",1,0))</f>
        <v>0</v>
      </c>
      <c r="AI53" s="112">
        <f>IF('נוסח א'!AI62="נכון",3,IF('נוסח א'!AI62="חלקי",2,0))</f>
        <v>0</v>
      </c>
      <c r="AJ53" s="112">
        <f>IF('נוסח א'!AJ62="נכון",3,0)</f>
        <v>0</v>
      </c>
      <c r="AK53" s="112">
        <f>IF('נוסח א'!AK62=2,2,0)</f>
        <v>0</v>
      </c>
      <c r="AL53" s="112">
        <f>IF('נוסח א'!AL62="נכון",3,IF('נוסח א'!AL62="חלקי",1,0))</f>
        <v>0</v>
      </c>
      <c r="AM53" s="121">
        <f t="shared" si="3"/>
        <v>0</v>
      </c>
      <c r="AN53" s="156">
        <f>IF('נוסח א'!AN62="ב",2,0)</f>
        <v>0</v>
      </c>
      <c r="AO53" s="112">
        <f>IF('נוסח א'!AO62="4 תשובות נכונות",3,IF('נוסח א'!AO62="3 תשובות נכונות",2,IF('נוסח א'!AO62="2 תשובות נכונות",1,0)))</f>
        <v>0</v>
      </c>
      <c r="AP53" s="112">
        <f>IF('נוסח א'!AP62="4 תשובות נכונות",3,IF('נוסח א'!AP62="3 תשובות נכונות",2,IF('נוסח א'!AP62="2 תשובות נכונות",1,0)))</f>
        <v>0</v>
      </c>
      <c r="AQ53" s="112">
        <f>IF('נוסח א'!AQ62="נכון",3,IF('נוסח א'!AQ62="חלקי - 2 נקודות",2,IF('נוסח א'!AQ62="חלקי - נקודה 1",1,0)))</f>
        <v>0</v>
      </c>
      <c r="AR53" s="155">
        <f>IF('נוסח א'!AR62="נכון",3,IF('נוסח א'!AR62="חלקי",2,0))</f>
        <v>0</v>
      </c>
      <c r="AS53" s="155">
        <f>IF('נוסח א'!AS62="נכון",2,0)</f>
        <v>0</v>
      </c>
      <c r="AT53" s="152">
        <f t="shared" si="4"/>
        <v>0</v>
      </c>
      <c r="AU53" s="155">
        <f>IF('נוסח א'!AU62="4 יצוגים נכונים",4,IF('נוסח א'!AU62="3 יצוגים נכונים",3,IF('נוסח א'!AU62="2 יצוגים נכונים",2,IF('נוסח א'!AU62="יצוג נכון 1",1,0))))</f>
        <v>0</v>
      </c>
      <c r="AV53" s="155">
        <f>IF('נוסח א'!AV62="4 תשובות נכונות",2,IF('נוסח א'!AV62="2 או 3 תשובות נכונות",1,0))</f>
        <v>0</v>
      </c>
      <c r="AW53" s="152">
        <f t="shared" si="5"/>
        <v>0</v>
      </c>
      <c r="AX53" s="134">
        <f t="shared" si="6"/>
        <v>0</v>
      </c>
      <c r="AY53" s="134">
        <f t="shared" si="7"/>
        <v>0</v>
      </c>
      <c r="AZ53" s="152">
        <f>'נוסח א'!AX62</f>
        <v>0</v>
      </c>
      <c r="BA53" s="88">
        <f t="shared" si="8"/>
        <v>0</v>
      </c>
      <c r="BB53"/>
      <c r="BC53"/>
      <c r="BD53"/>
    </row>
    <row r="54" spans="1:60" x14ac:dyDescent="0.2">
      <c r="A54" s="2"/>
      <c r="B54" s="2"/>
      <c r="C54" s="2"/>
      <c r="D54" s="120"/>
      <c r="E54" s="2"/>
      <c r="F54" s="2"/>
      <c r="G54" s="2"/>
      <c r="H54" s="2"/>
      <c r="I54" s="2"/>
      <c r="J54" s="2"/>
      <c r="K54" s="2"/>
      <c r="L54" s="2"/>
      <c r="M54" s="2"/>
      <c r="N54" s="2"/>
      <c r="AP54" s="16"/>
      <c r="AQ54" s="16"/>
      <c r="AR54" s="16"/>
      <c r="AS54" s="16"/>
      <c r="AU54" s="16"/>
      <c r="AV54" s="16"/>
      <c r="AX54" s="58"/>
      <c r="AY54" s="58"/>
      <c r="AZ54"/>
      <c r="BA54"/>
      <c r="BB54"/>
      <c r="BC54"/>
      <c r="BD54"/>
    </row>
    <row r="55" spans="1:60" ht="25.5" customHeight="1" x14ac:dyDescent="0.2">
      <c r="A55" s="2"/>
      <c r="B55" s="30"/>
      <c r="C55" s="188" t="s">
        <v>149</v>
      </c>
      <c r="D55" s="190"/>
      <c r="E55" s="190"/>
      <c r="F55" s="190"/>
      <c r="G55" s="190"/>
      <c r="H55" s="190"/>
      <c r="I55" s="190"/>
      <c r="J55" s="189"/>
      <c r="K55" s="217" t="s">
        <v>30</v>
      </c>
      <c r="L55" s="188" t="s">
        <v>148</v>
      </c>
      <c r="M55" s="190"/>
      <c r="N55" s="190"/>
      <c r="O55" s="190"/>
      <c r="P55" s="190"/>
      <c r="Q55" s="190"/>
      <c r="R55" s="190"/>
      <c r="S55" s="189"/>
      <c r="T55" s="217" t="s">
        <v>31</v>
      </c>
      <c r="U55" s="188" t="s">
        <v>140</v>
      </c>
      <c r="V55" s="190"/>
      <c r="W55" s="190"/>
      <c r="X55" s="190"/>
      <c r="Y55" s="189"/>
      <c r="Z55" s="217" t="s">
        <v>126</v>
      </c>
      <c r="AA55" s="188" t="s">
        <v>141</v>
      </c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89"/>
      <c r="AM55" s="217" t="s">
        <v>127</v>
      </c>
      <c r="AN55" s="188" t="s">
        <v>142</v>
      </c>
      <c r="AO55" s="190"/>
      <c r="AP55" s="190"/>
      <c r="AQ55" s="190"/>
      <c r="AR55" s="190"/>
      <c r="AS55" s="189"/>
      <c r="AT55" s="217" t="s">
        <v>128</v>
      </c>
      <c r="AU55" s="188" t="s">
        <v>143</v>
      </c>
      <c r="AV55" s="189"/>
      <c r="AW55" s="217" t="s">
        <v>129</v>
      </c>
      <c r="AX55" s="221" t="s">
        <v>137</v>
      </c>
      <c r="AY55" s="221" t="s">
        <v>138</v>
      </c>
      <c r="AZ55" s="161" t="s">
        <v>179</v>
      </c>
      <c r="BA55" s="223" t="s">
        <v>35</v>
      </c>
      <c r="BB55"/>
      <c r="BC55"/>
      <c r="BD55"/>
    </row>
    <row r="56" spans="1:60" s="16" customFormat="1" ht="48.75" customHeight="1" x14ac:dyDescent="0.2">
      <c r="A56" s="12"/>
      <c r="B56" s="13" t="s">
        <v>16</v>
      </c>
      <c r="C56" s="66" t="s">
        <v>91</v>
      </c>
      <c r="D56" s="66" t="s">
        <v>144</v>
      </c>
      <c r="E56" s="66" t="s">
        <v>145</v>
      </c>
      <c r="F56" s="66" t="s">
        <v>146</v>
      </c>
      <c r="G56" s="66" t="s">
        <v>147</v>
      </c>
      <c r="H56" s="66">
        <v>2</v>
      </c>
      <c r="I56" s="66" t="s">
        <v>94</v>
      </c>
      <c r="J56" s="66" t="s">
        <v>95</v>
      </c>
      <c r="K56" s="218"/>
      <c r="L56" s="66" t="s">
        <v>97</v>
      </c>
      <c r="M56" s="66" t="s">
        <v>98</v>
      </c>
      <c r="N56" s="66" t="s">
        <v>150</v>
      </c>
      <c r="O56" s="66">
        <v>5</v>
      </c>
      <c r="P56" s="66" t="s">
        <v>110</v>
      </c>
      <c r="Q56" s="66" t="s">
        <v>111</v>
      </c>
      <c r="R56" s="66" t="s">
        <v>99</v>
      </c>
      <c r="S56" s="66" t="s">
        <v>100</v>
      </c>
      <c r="T56" s="218"/>
      <c r="U56" s="66" t="s">
        <v>78</v>
      </c>
      <c r="V56" s="66" t="s">
        <v>112</v>
      </c>
      <c r="W56" s="104" t="s">
        <v>113</v>
      </c>
      <c r="X56" s="104" t="s">
        <v>114</v>
      </c>
      <c r="Y56" s="104" t="s">
        <v>115</v>
      </c>
      <c r="Z56" s="218"/>
      <c r="AA56" s="104" t="s">
        <v>116</v>
      </c>
      <c r="AB56" s="104" t="s">
        <v>117</v>
      </c>
      <c r="AC56" s="66" t="s">
        <v>119</v>
      </c>
      <c r="AD56" s="66" t="s">
        <v>120</v>
      </c>
      <c r="AE56" s="66" t="s">
        <v>76</v>
      </c>
      <c r="AF56" s="66" t="s">
        <v>77</v>
      </c>
      <c r="AG56" s="66" t="s">
        <v>151</v>
      </c>
      <c r="AH56" s="66" t="s">
        <v>121</v>
      </c>
      <c r="AI56" s="66" t="s">
        <v>122</v>
      </c>
      <c r="AJ56" s="66" t="s">
        <v>130</v>
      </c>
      <c r="AK56" s="66" t="s">
        <v>131</v>
      </c>
      <c r="AL56" s="66">
        <v>15</v>
      </c>
      <c r="AM56" s="218"/>
      <c r="AN56" s="66">
        <v>16</v>
      </c>
      <c r="AO56" s="104">
        <v>17</v>
      </c>
      <c r="AP56" s="104">
        <v>18</v>
      </c>
      <c r="AQ56" s="104" t="s">
        <v>152</v>
      </c>
      <c r="AR56" s="104" t="s">
        <v>153</v>
      </c>
      <c r="AS56" s="104" t="s">
        <v>154</v>
      </c>
      <c r="AT56" s="218"/>
      <c r="AU56" s="104" t="s">
        <v>155</v>
      </c>
      <c r="AV56" s="104" t="s">
        <v>156</v>
      </c>
      <c r="AW56" s="218"/>
      <c r="AX56" s="222"/>
      <c r="AY56" s="222"/>
      <c r="AZ56" s="159"/>
      <c r="BA56" s="224"/>
      <c r="BB56"/>
      <c r="BC56"/>
      <c r="BD56"/>
      <c r="BE56"/>
      <c r="BF56"/>
      <c r="BG56"/>
      <c r="BH56"/>
    </row>
    <row r="57" spans="1:60" s="16" customFormat="1" ht="18" x14ac:dyDescent="0.2">
      <c r="A57" s="12"/>
      <c r="B57" s="128" t="s">
        <v>37</v>
      </c>
      <c r="C57" s="92">
        <v>2</v>
      </c>
      <c r="D57" s="92">
        <v>2</v>
      </c>
      <c r="E57" s="92">
        <v>2</v>
      </c>
      <c r="F57" s="92">
        <v>2</v>
      </c>
      <c r="G57" s="92">
        <v>2</v>
      </c>
      <c r="H57" s="92">
        <v>2</v>
      </c>
      <c r="I57" s="92">
        <v>2</v>
      </c>
      <c r="J57" s="92">
        <v>2</v>
      </c>
      <c r="K57" s="92">
        <f>SUM(C57:J57)</f>
        <v>16</v>
      </c>
      <c r="L57" s="92">
        <v>3</v>
      </c>
      <c r="M57" s="92">
        <v>2</v>
      </c>
      <c r="N57" s="92">
        <v>3</v>
      </c>
      <c r="O57" s="92">
        <v>2</v>
      </c>
      <c r="P57" s="92">
        <v>3</v>
      </c>
      <c r="Q57" s="92">
        <v>2</v>
      </c>
      <c r="R57" s="92">
        <v>2</v>
      </c>
      <c r="S57" s="92">
        <v>2</v>
      </c>
      <c r="T57" s="92">
        <f>SUM(L57:S57)</f>
        <v>19</v>
      </c>
      <c r="U57" s="92">
        <v>2</v>
      </c>
      <c r="V57" s="92">
        <v>4</v>
      </c>
      <c r="W57" s="92">
        <v>2</v>
      </c>
      <c r="X57" s="92">
        <v>2</v>
      </c>
      <c r="Y57" s="92">
        <v>2</v>
      </c>
      <c r="Z57" s="92">
        <f>SUM(U57:Y57)</f>
        <v>12</v>
      </c>
      <c r="AA57" s="92">
        <v>3</v>
      </c>
      <c r="AB57" s="92">
        <v>2</v>
      </c>
      <c r="AC57" s="92">
        <v>2</v>
      </c>
      <c r="AD57" s="92">
        <v>2</v>
      </c>
      <c r="AE57" s="92">
        <v>3</v>
      </c>
      <c r="AF57" s="92">
        <v>4</v>
      </c>
      <c r="AG57" s="92">
        <v>2</v>
      </c>
      <c r="AH57" s="92">
        <v>2</v>
      </c>
      <c r="AI57" s="92">
        <v>3</v>
      </c>
      <c r="AJ57" s="92">
        <v>3</v>
      </c>
      <c r="AK57" s="92">
        <v>2</v>
      </c>
      <c r="AL57" s="92">
        <v>3</v>
      </c>
      <c r="AM57" s="92">
        <f>SUM(AA57:AL57)</f>
        <v>31</v>
      </c>
      <c r="AN57" s="92">
        <v>2</v>
      </c>
      <c r="AO57" s="92">
        <v>3</v>
      </c>
      <c r="AP57" s="92">
        <v>3</v>
      </c>
      <c r="AQ57" s="92">
        <v>3</v>
      </c>
      <c r="AR57" s="92">
        <v>3</v>
      </c>
      <c r="AS57" s="92">
        <v>2</v>
      </c>
      <c r="AT57" s="92">
        <f>SUM(AN57:AS57)</f>
        <v>16</v>
      </c>
      <c r="AU57" s="92">
        <v>4</v>
      </c>
      <c r="AV57" s="92">
        <v>2</v>
      </c>
      <c r="AW57" s="92">
        <f>SUM(AU57:AV57)</f>
        <v>6</v>
      </c>
      <c r="AX57" s="92">
        <f>SUM(C57:J57,L57:S57,U57:Y57)</f>
        <v>47</v>
      </c>
      <c r="AY57" s="92">
        <f>SUM(AA57:AL57,AN57:AS57,AU57:AV57)</f>
        <v>53</v>
      </c>
      <c r="AZ57" s="153"/>
      <c r="BA57" s="129">
        <f>SUM(AX57:AY57)</f>
        <v>100</v>
      </c>
      <c r="BB57"/>
      <c r="BC57"/>
      <c r="BD57"/>
      <c r="BE57"/>
      <c r="BF57"/>
      <c r="BG57"/>
      <c r="BH57"/>
    </row>
    <row r="58" spans="1:60" s="28" customFormat="1" x14ac:dyDescent="0.2">
      <c r="A58" s="25"/>
      <c r="B58" s="125" t="s">
        <v>38</v>
      </c>
      <c r="C58" s="89">
        <f>IF('נוסח א'!C89&gt;0,SUMIF(C9:C53,"&gt;=0")/'נוסח א'!C89,0)</f>
        <v>0</v>
      </c>
      <c r="D58" s="89">
        <f>IF('נוסח א'!D89&gt;0,SUMIF(D9:D53,"&gt;=0")/'נוסח א'!D89,0)</f>
        <v>0</v>
      </c>
      <c r="E58" s="89">
        <f>IF('נוסח א'!E89&gt;0,SUMIF(E9:E53,"&gt;=0")/'נוסח א'!E89,0)</f>
        <v>0</v>
      </c>
      <c r="F58" s="89">
        <f>IF('נוסח א'!F89&gt;0,SUMIF(F9:F53,"&gt;=0")/'נוסח א'!F89,0)</f>
        <v>0</v>
      </c>
      <c r="G58" s="89">
        <f>IF('נוסח א'!G89&gt;0,SUMIF(G9:G53,"&gt;=0")/'נוסח א'!G89,0)</f>
        <v>0</v>
      </c>
      <c r="H58" s="89">
        <f>IF('נוסח א'!H89&gt;0,SUMIF(H9:H53,"&gt;=0")/'נוסח א'!H89,0)</f>
        <v>0</v>
      </c>
      <c r="I58" s="89">
        <f>IF('נוסח א'!I89&gt;0,SUMIF(I9:I53,"&gt;=0")/'נוסח א'!I89,0)</f>
        <v>0</v>
      </c>
      <c r="J58" s="89">
        <f>IF('נוסח א'!J89&gt;0,SUMIF(J9:J53,"&gt;=0")/'נוסח א'!J89,0)</f>
        <v>0</v>
      </c>
      <c r="K58" s="157" t="e">
        <f>SUM(K9:K53)/'נוסח א'!C89</f>
        <v>#DIV/0!</v>
      </c>
      <c r="L58" s="89">
        <f>IF('נוסח א'!L89&gt;0,SUMIF(L9:L53,"&gt;=0")/'נוסח א'!L89,0)</f>
        <v>0</v>
      </c>
      <c r="M58" s="89">
        <f>IF('נוסח א'!M89&gt;0,SUMIF(M9:M53,"&gt;=0")/'נוסח א'!M89,0)</f>
        <v>0</v>
      </c>
      <c r="N58" s="89">
        <f>IF('נוסח א'!N89&gt;0,SUMIF(N9:N53,"&gt;=0")/'נוסח א'!N89,0)</f>
        <v>0</v>
      </c>
      <c r="O58" s="89">
        <f>IF('נוסח א'!O89&gt;0,SUMIF(O9:O53,"&gt;=0")/'נוסח א'!O89,0)</f>
        <v>0</v>
      </c>
      <c r="P58" s="89">
        <f>IF('נוסח א'!P89&gt;0,SUMIF(P9:P53,"&gt;=0")/'נוסח א'!P89,0)</f>
        <v>0</v>
      </c>
      <c r="Q58" s="89">
        <f>IF('נוסח א'!Q89&gt;0,SUMIF(Q9:Q53,"&gt;=0")/'נוסח א'!Q89,0)</f>
        <v>0</v>
      </c>
      <c r="R58" s="89">
        <f>IF('נוסח א'!R89&gt;0,SUMIF(R9:R53,"&gt;=0")/'נוסח א'!R89,0)</f>
        <v>0</v>
      </c>
      <c r="S58" s="89">
        <f>IF('נוסח א'!S89&gt;0,SUMIF(S9:S53,"&gt;=0")/'נוסח א'!S89,0)</f>
        <v>0</v>
      </c>
      <c r="T58" s="157" t="e">
        <f>SUM(T9:T53)/'נוסח א'!C89</f>
        <v>#DIV/0!</v>
      </c>
      <c r="U58" s="89">
        <f>IF('נוסח א'!U89&gt;0,SUMIF(U9:U53,"&gt;=0")/'נוסח א'!U89,0)</f>
        <v>0</v>
      </c>
      <c r="V58" s="89">
        <f>IF('נוסח א'!V89&gt;0,SUMIF(V9:V53,"&gt;=0")/'נוסח א'!V89,0)</f>
        <v>0</v>
      </c>
      <c r="W58" s="89">
        <f>IF('נוסח א'!W89&gt;0,SUMIF(W9:W53,"&gt;=0")/'נוסח א'!W89,0)</f>
        <v>0</v>
      </c>
      <c r="X58" s="89">
        <f>IF('נוסח א'!X89&gt;0,SUMIF(X9:X53,"&gt;=0")/'נוסח א'!X89,0)</f>
        <v>0</v>
      </c>
      <c r="Y58" s="89">
        <f>IF('נוסח א'!Y89&gt;0,SUMIF(Y9:Y53,"&gt;=0")/'נוסח א'!Y89,0)</f>
        <v>0</v>
      </c>
      <c r="Z58" s="121" t="e">
        <f>SUM(Z9:Z53)/'נוסח א'!C89</f>
        <v>#DIV/0!</v>
      </c>
      <c r="AA58" s="89">
        <f>IF('נוסח א'!AA89&gt;0,SUMIF(AA9:AA53,"&gt;=0")/'נוסח א'!AA89,0)</f>
        <v>0</v>
      </c>
      <c r="AB58" s="89">
        <f>IF('נוסח א'!AB89&gt;0,SUMIF(AB9:AB53,"&gt;=0")/'נוסח א'!AB89,0)</f>
        <v>0</v>
      </c>
      <c r="AC58" s="89">
        <f>IF('נוסח א'!AC89&gt;0,SUMIF(AC9:AC53,"&gt;=0")/'נוסח א'!AC89,0)</f>
        <v>0</v>
      </c>
      <c r="AD58" s="89">
        <f>IF('נוסח א'!AD89&gt;0,SUMIF(AD9:AD53,"&gt;=0")/'נוסח א'!AD89,0)</f>
        <v>0</v>
      </c>
      <c r="AE58" s="89">
        <f>IF('נוסח א'!AE89&gt;0,SUMIF(AE9:AE53,"&gt;=0")/'נוסח א'!AE89,0)</f>
        <v>0</v>
      </c>
      <c r="AF58" s="89">
        <f>IF('נוסח א'!AF89&gt;0,SUMIF(AF9:AF53,"&gt;=0")/'נוסח א'!AF89,0)</f>
        <v>0</v>
      </c>
      <c r="AG58" s="89">
        <f>IF('נוסח א'!AG89&gt;0,SUMIF(AG9:AG53,"&gt;=0")/'נוסח א'!AG89,0)</f>
        <v>0</v>
      </c>
      <c r="AH58" s="89">
        <f>IF('נוסח א'!AH89&gt;0,SUMIF(AH9:AH53,"&gt;=0")/'נוסח א'!AH89,0)</f>
        <v>0</v>
      </c>
      <c r="AI58" s="89">
        <f>IF('נוסח א'!AI89&gt;0,SUMIF(AI9:AI53,"&gt;=0")/'נוסח א'!AI89,0)</f>
        <v>0</v>
      </c>
      <c r="AJ58" s="89">
        <f>IF('נוסח א'!AJ89&gt;0,SUMIF(AJ9:AJ53,"&gt;=0")/'נוסח א'!AJ89,0)</f>
        <v>0</v>
      </c>
      <c r="AK58" s="89">
        <f>IF('נוסח א'!AK89&gt;0,SUMIF(AK9:AK53,"&gt;=0")/'נוסח א'!AK89,0)</f>
        <v>0</v>
      </c>
      <c r="AL58" s="89">
        <f>IF('נוסח א'!AL89&gt;0,SUMIF(AL9:AL53,"&gt;=0")/'נוסח א'!AL89,0)</f>
        <v>0</v>
      </c>
      <c r="AM58" s="121" t="e">
        <f>SUM(AM9:AM53)/'נוסח א'!C89</f>
        <v>#DIV/0!</v>
      </c>
      <c r="AN58" s="89">
        <f>IF('נוסח א'!AN89&gt;0,SUMIF(AN9:AN53,"&gt;=0")/'נוסח א'!AN89,0)</f>
        <v>0</v>
      </c>
      <c r="AO58" s="89">
        <f>IF('נוסח א'!AO89&gt;0,SUMIF(AO9:AO53,"&gt;=0")/'נוסח א'!AO89,0)</f>
        <v>0</v>
      </c>
      <c r="AP58" s="89">
        <f>IF('נוסח א'!AP89&gt;0,SUMIF(AP9:AP53,"&gt;=0")/'נוסח א'!AP89,0)</f>
        <v>0</v>
      </c>
      <c r="AQ58" s="89">
        <f>IF('נוסח א'!AQ89&gt;0,SUMIF(AQ9:AQ53,"&gt;=0")/'נוסח א'!AQ89,0)</f>
        <v>0</v>
      </c>
      <c r="AR58" s="89">
        <f>IF('נוסח א'!AR89&gt;0,SUMIF(AR9:AR53,"&gt;=0")/'נוסח א'!AR89,0)</f>
        <v>0</v>
      </c>
      <c r="AS58" s="89">
        <f>IF('נוסח א'!AS89&gt;0,SUMIF(AS9:AS53,"&gt;=0")/'נוסח א'!AS89,0)</f>
        <v>0</v>
      </c>
      <c r="AT58" s="153" t="e">
        <f>SUM(AT9:AT53)/'נוסח א'!C89</f>
        <v>#DIV/0!</v>
      </c>
      <c r="AU58" s="89">
        <f>IF('נוסח א'!AU89&gt;0,SUMIF(AU9:AU53,"&gt;=0")/'נוסח א'!AU89,0)</f>
        <v>0</v>
      </c>
      <c r="AV58" s="89">
        <f>IF('נוסח א'!AV89&gt;0,SUMIF(AV9:AV53,"&gt;=0")/'נוסח א'!AV89,0)</f>
        <v>0</v>
      </c>
      <c r="AW58" s="153" t="e">
        <f>SUM(AW9:AW53)/'נוסח א'!C89</f>
        <v>#DIV/0!</v>
      </c>
      <c r="AX58" s="136" t="e">
        <f>SUM(AX9:AX53)/'נוסח א'!AL89</f>
        <v>#DIV/0!</v>
      </c>
      <c r="AY58" s="136" t="e">
        <f>SUM(AY9:AY53)/'נוסח א'!AL89</f>
        <v>#DIV/0!</v>
      </c>
      <c r="AZ58" s="153" t="e">
        <f>SUM(AZ9:AZ53)/'נוסח א'!C89</f>
        <v>#DIV/0!</v>
      </c>
      <c r="BA58" s="129" t="e">
        <f>SUM(K58+T58+Z58+AM58+AT58+AW58)-AZ58</f>
        <v>#DIV/0!</v>
      </c>
      <c r="BB58"/>
      <c r="BC58"/>
      <c r="BD58"/>
      <c r="BE58"/>
      <c r="BF58"/>
      <c r="BG58"/>
      <c r="BH58"/>
    </row>
    <row r="59" spans="1:60" s="126" customFormat="1" ht="28.5" customHeight="1" x14ac:dyDescent="0.2">
      <c r="A59" s="124"/>
      <c r="B59" s="125" t="s">
        <v>39</v>
      </c>
      <c r="C59" s="32">
        <f t="shared" ref="C59" si="9">C58/(C57)</f>
        <v>0</v>
      </c>
      <c r="D59" s="32">
        <f t="shared" ref="D59:AV59" si="10">D58/(D57)</f>
        <v>0</v>
      </c>
      <c r="E59" s="32">
        <f t="shared" si="10"/>
        <v>0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162" t="e">
        <f>K58/K57</f>
        <v>#DIV/0!</v>
      </c>
      <c r="L59" s="32">
        <f t="shared" si="10"/>
        <v>0</v>
      </c>
      <c r="M59" s="32">
        <f t="shared" si="10"/>
        <v>0</v>
      </c>
      <c r="N59" s="32">
        <f t="shared" si="10"/>
        <v>0</v>
      </c>
      <c r="O59" s="32">
        <f t="shared" si="10"/>
        <v>0</v>
      </c>
      <c r="P59" s="32">
        <f t="shared" si="10"/>
        <v>0</v>
      </c>
      <c r="Q59" s="32">
        <f t="shared" si="10"/>
        <v>0</v>
      </c>
      <c r="R59" s="32">
        <f t="shared" si="10"/>
        <v>0</v>
      </c>
      <c r="S59" s="32">
        <f t="shared" si="10"/>
        <v>0</v>
      </c>
      <c r="T59" s="163" t="e">
        <f>T58/T57</f>
        <v>#DIV/0!</v>
      </c>
      <c r="U59" s="32">
        <f t="shared" si="10"/>
        <v>0</v>
      </c>
      <c r="V59" s="32">
        <f t="shared" si="10"/>
        <v>0</v>
      </c>
      <c r="W59" s="32">
        <f t="shared" si="10"/>
        <v>0</v>
      </c>
      <c r="X59" s="32">
        <f t="shared" si="10"/>
        <v>0</v>
      </c>
      <c r="Y59" s="32">
        <f t="shared" si="10"/>
        <v>0</v>
      </c>
      <c r="Z59" s="163" t="e">
        <f>Z58/Z57</f>
        <v>#DIV/0!</v>
      </c>
      <c r="AA59" s="32">
        <f t="shared" si="10"/>
        <v>0</v>
      </c>
      <c r="AB59" s="32">
        <f t="shared" si="10"/>
        <v>0</v>
      </c>
      <c r="AC59" s="32">
        <f t="shared" si="10"/>
        <v>0</v>
      </c>
      <c r="AD59" s="32">
        <f t="shared" si="10"/>
        <v>0</v>
      </c>
      <c r="AE59" s="32">
        <f t="shared" si="10"/>
        <v>0</v>
      </c>
      <c r="AF59" s="32">
        <f t="shared" si="10"/>
        <v>0</v>
      </c>
      <c r="AG59" s="32">
        <f t="shared" si="10"/>
        <v>0</v>
      </c>
      <c r="AH59" s="32">
        <f t="shared" si="10"/>
        <v>0</v>
      </c>
      <c r="AI59" s="32">
        <f t="shared" si="10"/>
        <v>0</v>
      </c>
      <c r="AJ59" s="32">
        <f t="shared" si="10"/>
        <v>0</v>
      </c>
      <c r="AK59" s="32">
        <f t="shared" si="10"/>
        <v>0</v>
      </c>
      <c r="AL59" s="32">
        <f t="shared" si="10"/>
        <v>0</v>
      </c>
      <c r="AM59" s="163" t="e">
        <f>AM58/AM57</f>
        <v>#DIV/0!</v>
      </c>
      <c r="AN59" s="32">
        <f t="shared" si="10"/>
        <v>0</v>
      </c>
      <c r="AO59" s="32">
        <f t="shared" si="10"/>
        <v>0</v>
      </c>
      <c r="AP59" s="32">
        <f t="shared" si="10"/>
        <v>0</v>
      </c>
      <c r="AQ59" s="32">
        <f t="shared" si="10"/>
        <v>0</v>
      </c>
      <c r="AR59" s="32">
        <f t="shared" si="10"/>
        <v>0</v>
      </c>
      <c r="AS59" s="32">
        <f t="shared" si="10"/>
        <v>0</v>
      </c>
      <c r="AT59" s="163" t="e">
        <f>AT58/AT57</f>
        <v>#DIV/0!</v>
      </c>
      <c r="AU59" s="32">
        <f t="shared" si="10"/>
        <v>0</v>
      </c>
      <c r="AV59" s="32">
        <f t="shared" si="10"/>
        <v>0</v>
      </c>
      <c r="AW59" s="163" t="e">
        <f>AW58/AW57</f>
        <v>#DIV/0!</v>
      </c>
      <c r="AX59" s="137" t="e">
        <f>AX58/AX57</f>
        <v>#DIV/0!</v>
      </c>
      <c r="AY59" s="137" t="e">
        <f>AY58/AY57</f>
        <v>#DIV/0!</v>
      </c>
      <c r="AZ59" s="154"/>
      <c r="BA59" s="164" t="e">
        <f>BA58/BA57</f>
        <v>#DIV/0!</v>
      </c>
      <c r="BB59" s="127"/>
      <c r="BC59" s="127"/>
      <c r="BD59" s="127"/>
      <c r="BE59" s="127"/>
      <c r="BF59" s="127"/>
      <c r="BG59" s="127"/>
      <c r="BH59" s="127"/>
    </row>
    <row r="60" spans="1:60" s="28" customFormat="1" x14ac:dyDescent="0.2">
      <c r="A60" s="25"/>
      <c r="B60" s="125" t="s">
        <v>40</v>
      </c>
      <c r="C60" s="32" t="e">
        <f>COUNTIF(C9:C53,"=2")/('נוסח א'!C89)</f>
        <v>#DIV/0!</v>
      </c>
      <c r="D60" s="32" t="e">
        <f>COUNTIF(D9:D53,"=2")/('נוסח א'!D89)</f>
        <v>#DIV/0!</v>
      </c>
      <c r="E60" s="32" t="e">
        <f>COUNTIF(E9:E53,"=2")/('נוסח א'!E89)</f>
        <v>#DIV/0!</v>
      </c>
      <c r="F60" s="32" t="e">
        <f>COUNTIF(F9:F53,"=2")/('נוסח א'!F89)</f>
        <v>#DIV/0!</v>
      </c>
      <c r="G60" s="32" t="e">
        <f>COUNTIF(G9:G53,"=2")/('נוסח א'!G89)</f>
        <v>#DIV/0!</v>
      </c>
      <c r="H60" s="32" t="e">
        <f>COUNTIF(H9:H53,"=2")/('נוסח א'!H89)</f>
        <v>#DIV/0!</v>
      </c>
      <c r="I60" s="32" t="e">
        <f>COUNTIF(I9:I53,"=2")/('נוסח א'!I89)</f>
        <v>#DIV/0!</v>
      </c>
      <c r="J60" s="32" t="e">
        <f>COUNTIF(J9:J53,"=2")/('נוסח א'!J89)</f>
        <v>#DIV/0!</v>
      </c>
      <c r="K60" s="163" t="e">
        <f>SUM(C60:J60)/8</f>
        <v>#DIV/0!</v>
      </c>
      <c r="L60" s="32" t="e">
        <f>COUNTIF(L9:L53,"=3")/('נוסח א'!L89)</f>
        <v>#DIV/0!</v>
      </c>
      <c r="M60" s="32" t="e">
        <f>COUNTIF(M9:M53,"=2")/('נוסח א'!M89)</f>
        <v>#DIV/0!</v>
      </c>
      <c r="N60" s="32" t="e">
        <f>COUNTIF(N9:N53,"=3")/('נוסח א'!N89)</f>
        <v>#DIV/0!</v>
      </c>
      <c r="O60" s="32" t="e">
        <f>COUNTIF(O9:O53,"=2")/('נוסח א'!O89)</f>
        <v>#DIV/0!</v>
      </c>
      <c r="P60" s="32" t="e">
        <f>COUNTIF(P9:P53,"=3")/('נוסח א'!P89)</f>
        <v>#DIV/0!</v>
      </c>
      <c r="Q60" s="32" t="e">
        <f>COUNTIF(Q9:Q53,"=2")/('נוסח א'!Q89)</f>
        <v>#DIV/0!</v>
      </c>
      <c r="R60" s="32" t="e">
        <f>COUNTIF(R9:R53,"=2")/('נוסח א'!R89)</f>
        <v>#DIV/0!</v>
      </c>
      <c r="S60" s="32" t="e">
        <f>COUNTIF(S9:S53,"=2")/('נוסח א'!S89)</f>
        <v>#DIV/0!</v>
      </c>
      <c r="T60" s="163" t="e">
        <f>SUM(L60:S60)/8</f>
        <v>#DIV/0!</v>
      </c>
      <c r="U60" s="32" t="e">
        <f>COUNTIF(U9:U53,"=2")/('נוסח א'!U89)</f>
        <v>#DIV/0!</v>
      </c>
      <c r="V60" s="32" t="e">
        <f>COUNTIF(V9:V53,"=4")/('נוסח א'!V89)</f>
        <v>#DIV/0!</v>
      </c>
      <c r="W60" s="32" t="e">
        <f>COUNTIF(W9:W53,"=2")/('נוסח א'!W89)</f>
        <v>#DIV/0!</v>
      </c>
      <c r="X60" s="32" t="e">
        <f>COUNTIF(X9:X53,"=2")/('נוסח א'!X89)</f>
        <v>#DIV/0!</v>
      </c>
      <c r="Y60" s="32" t="e">
        <f>COUNTIF(Y9:Y53,"=2")/('נוסח א'!Y89)</f>
        <v>#DIV/0!</v>
      </c>
      <c r="Z60" s="163" t="e">
        <f>SUM(U60:Y60)/5</f>
        <v>#DIV/0!</v>
      </c>
      <c r="AA60" s="32" t="e">
        <f>COUNTIF(AA9:AA53,"=3")/('נוסח א'!AA89)</f>
        <v>#DIV/0!</v>
      </c>
      <c r="AB60" s="32" t="e">
        <f>COUNTIF(AB9:AB53,"=2")/('נוסח א'!AB89)</f>
        <v>#DIV/0!</v>
      </c>
      <c r="AC60" s="32" t="e">
        <f>COUNTIF(AC9:AC53,"=2")/('נוסח א'!AC89)</f>
        <v>#DIV/0!</v>
      </c>
      <c r="AD60" s="32" t="e">
        <f>COUNTIF(AD9:AD53,"=2")/('נוסח א'!AD89)</f>
        <v>#DIV/0!</v>
      </c>
      <c r="AE60" s="32" t="e">
        <f>COUNTIF(AE9:AE53,"=3")/('נוסח א'!AE89)</f>
        <v>#DIV/0!</v>
      </c>
      <c r="AF60" s="32" t="e">
        <f>COUNTIF(AF9:AF53,"=4")/('נוסח א'!AF89)</f>
        <v>#DIV/0!</v>
      </c>
      <c r="AG60" s="32" t="e">
        <f>COUNTIF(AG9:AG53,"=2")/('נוסח א'!AG89)</f>
        <v>#DIV/0!</v>
      </c>
      <c r="AH60" s="32" t="e">
        <f>COUNTIF(AH9:AH53,"=2")/('נוסח א'!AH89)</f>
        <v>#DIV/0!</v>
      </c>
      <c r="AI60" s="32" t="e">
        <f>COUNTIF(AI9:AI53,"=3")/('נוסח א'!AI89)</f>
        <v>#DIV/0!</v>
      </c>
      <c r="AJ60" s="32" t="e">
        <f>COUNTIF(AJ9:AJ53,"=3")/('נוסח א'!AJ89)</f>
        <v>#DIV/0!</v>
      </c>
      <c r="AK60" s="32" t="e">
        <f>COUNTIF(AK9:AK53,"=2")/('נוסח א'!AK89)</f>
        <v>#DIV/0!</v>
      </c>
      <c r="AL60" s="32" t="e">
        <f>COUNTIF(AL9:AL53,"=3")/('נוסח א'!AL89)</f>
        <v>#DIV/0!</v>
      </c>
      <c r="AM60" s="163" t="e">
        <f>SUM(AA60:AL60)/12</f>
        <v>#DIV/0!</v>
      </c>
      <c r="AN60" s="32" t="e">
        <f>COUNTIF(AN9:AN53,"=2")/('נוסח א'!AN89)</f>
        <v>#DIV/0!</v>
      </c>
      <c r="AO60" s="32" t="e">
        <f>COUNTIF(AO9:AO53,"=3")/('נוסח א'!AO89)</f>
        <v>#DIV/0!</v>
      </c>
      <c r="AP60" s="32" t="e">
        <f>COUNTIF(AP9:AP53,"=3")/('נוסח א'!AP89)</f>
        <v>#DIV/0!</v>
      </c>
      <c r="AQ60" s="32" t="e">
        <f>COUNTIF(AQ9:AQ53,"=3")/('נוסח א'!AQ89)</f>
        <v>#DIV/0!</v>
      </c>
      <c r="AR60" s="32" t="e">
        <f>COUNTIF(AR9:AR53,"=3")/('נוסח א'!AR89)</f>
        <v>#DIV/0!</v>
      </c>
      <c r="AS60" s="32" t="e">
        <f>COUNTIF(AS9:AS53,"=2")/('נוסח א'!AS89)</f>
        <v>#DIV/0!</v>
      </c>
      <c r="AT60" s="163" t="e">
        <f>SUM(AN60:AS60)/6</f>
        <v>#DIV/0!</v>
      </c>
      <c r="AU60" s="32" t="e">
        <f>COUNTIF(AU9:AU53,"=4")/('נוסח א'!AU89)</f>
        <v>#DIV/0!</v>
      </c>
      <c r="AV60" s="32" t="e">
        <f>COUNTIF(AV9:AV53,"=2")/('נוסח א'!AV89)</f>
        <v>#DIV/0!</v>
      </c>
      <c r="AW60" s="163" t="e">
        <f>SUM(AU60:AV60)/2</f>
        <v>#DIV/0!</v>
      </c>
      <c r="AX60" s="135" t="e">
        <f>SUM(C60,E60:F60,H60:V60,X60:Y60)/20</f>
        <v>#DIV/0!</v>
      </c>
      <c r="AY60" s="138" t="e">
        <f>SUM(AA60:AC60,AE60:AM60,AO60)/13</f>
        <v>#DIV/0!</v>
      </c>
      <c r="AZ60" s="154"/>
      <c r="BA60" s="164" t="e">
        <f>SUM(K60+T60+Z60+AM60+AT60+AW60)/6</f>
        <v>#DIV/0!</v>
      </c>
      <c r="BB60"/>
      <c r="BC60"/>
      <c r="BD60"/>
      <c r="BE60"/>
      <c r="BF60"/>
      <c r="BG60"/>
      <c r="BH60"/>
    </row>
    <row r="61" spans="1:60" s="28" customFormat="1" x14ac:dyDescent="0.2">
      <c r="A61" s="25"/>
      <c r="B61" s="26"/>
      <c r="C61" s="26"/>
      <c r="D61" s="114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D61" s="27"/>
      <c r="AE61" s="23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133"/>
      <c r="BA61" s="58"/>
      <c r="BB61"/>
      <c r="BC61"/>
      <c r="BD61"/>
      <c r="BE61"/>
      <c r="BF61"/>
      <c r="BG61"/>
      <c r="BH61"/>
    </row>
    <row r="62" spans="1:60" s="28" customFormat="1" x14ac:dyDescent="0.2">
      <c r="A62" s="25"/>
      <c r="B62" s="26"/>
      <c r="C62" s="26"/>
      <c r="D62" s="114"/>
      <c r="E62" s="26"/>
      <c r="F62" s="26"/>
      <c r="G62" s="26"/>
      <c r="H62" s="26"/>
      <c r="I62" s="26"/>
      <c r="J62" s="26"/>
      <c r="K62" s="26"/>
      <c r="L62" s="26"/>
      <c r="M62" s="26"/>
      <c r="N62" s="26"/>
      <c r="AE62" s="23"/>
      <c r="AZ62" s="133"/>
      <c r="BA62" s="58"/>
      <c r="BB62"/>
      <c r="BC62"/>
      <c r="BD62"/>
      <c r="BE62"/>
      <c r="BF62"/>
      <c r="BG62"/>
      <c r="BH62"/>
    </row>
    <row r="63" spans="1:60" s="28" customFormat="1" x14ac:dyDescent="0.2">
      <c r="A63" s="25"/>
      <c r="B63" s="26"/>
      <c r="C63" s="26"/>
      <c r="D63" s="114"/>
      <c r="E63" s="26"/>
      <c r="F63" s="26"/>
      <c r="G63" s="26"/>
      <c r="H63" s="26"/>
      <c r="I63" s="26"/>
      <c r="J63" s="26"/>
      <c r="K63" s="26"/>
      <c r="L63" s="26"/>
      <c r="M63" s="26"/>
      <c r="N63" s="26"/>
      <c r="AE63" s="23"/>
      <c r="AZ63" s="133"/>
      <c r="BA63" s="58"/>
      <c r="BB63"/>
      <c r="BC63"/>
      <c r="BD63"/>
      <c r="BE63"/>
      <c r="BF63"/>
      <c r="BG63"/>
      <c r="BH63"/>
    </row>
    <row r="64" spans="1:60" s="28" customFormat="1" x14ac:dyDescent="0.2">
      <c r="A64" s="25"/>
      <c r="B64" s="26"/>
      <c r="C64" s="26"/>
      <c r="D64" s="114"/>
      <c r="E64" s="26"/>
      <c r="F64" s="26"/>
      <c r="G64" s="26"/>
      <c r="H64" s="26"/>
      <c r="I64" s="26"/>
      <c r="J64" s="26"/>
      <c r="K64" s="26"/>
      <c r="L64" s="26"/>
      <c r="M64" s="26"/>
      <c r="N64" s="26"/>
      <c r="AE64" s="23"/>
      <c r="AZ64" s="133"/>
      <c r="BA64" s="58"/>
      <c r="BB64"/>
      <c r="BC64"/>
      <c r="BD64"/>
      <c r="BE64"/>
      <c r="BF64"/>
      <c r="BG64"/>
      <c r="BH64"/>
    </row>
    <row r="65" spans="1:60" s="28" customFormat="1" x14ac:dyDescent="0.2">
      <c r="A65" s="25"/>
      <c r="B65" s="26"/>
      <c r="C65" s="26"/>
      <c r="D65" s="114"/>
      <c r="E65" s="26"/>
      <c r="F65" s="26"/>
      <c r="G65" s="26"/>
      <c r="H65" s="26"/>
      <c r="I65" s="26"/>
      <c r="J65" s="26"/>
      <c r="K65" s="26"/>
      <c r="L65" s="26"/>
      <c r="M65" s="26"/>
      <c r="N65" s="26"/>
      <c r="AE65" s="23"/>
      <c r="AZ65" s="133"/>
      <c r="BA65" s="58"/>
      <c r="BB65"/>
      <c r="BC65"/>
      <c r="BD65"/>
      <c r="BE65"/>
      <c r="BF65"/>
      <c r="BG65"/>
      <c r="BH65"/>
    </row>
    <row r="66" spans="1:60" s="28" customFormat="1" x14ac:dyDescent="0.2">
      <c r="A66" s="25"/>
      <c r="B66" s="22"/>
      <c r="C66" s="22"/>
      <c r="D66" s="24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4"/>
      <c r="Y66" s="24"/>
      <c r="Z66" s="24"/>
      <c r="AA66" s="24"/>
      <c r="AB66" s="24"/>
      <c r="AC66" s="24"/>
      <c r="AD66" s="24"/>
      <c r="AE66" s="23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133"/>
      <c r="BA66" s="96"/>
      <c r="BB66" s="96"/>
      <c r="BC66" s="96"/>
      <c r="BD66" s="96"/>
    </row>
    <row r="67" spans="1:60" s="28" customFormat="1" x14ac:dyDescent="0.2">
      <c r="A67" s="206"/>
      <c r="B67" s="22"/>
      <c r="C67" s="22"/>
      <c r="D67" s="24"/>
      <c r="E67" s="22"/>
      <c r="F67" s="22"/>
      <c r="G67" s="22"/>
      <c r="H67" s="22"/>
      <c r="I67" s="22"/>
      <c r="J67" s="22"/>
      <c r="K67" s="22"/>
      <c r="L67" s="22"/>
      <c r="M67" s="22"/>
      <c r="N67" s="22"/>
      <c r="AE67" s="23"/>
      <c r="AZ67" s="133"/>
      <c r="BA67" s="96"/>
      <c r="BB67" s="96"/>
      <c r="BC67" s="96"/>
      <c r="BD67" s="96"/>
    </row>
    <row r="68" spans="1:60" s="28" customFormat="1" x14ac:dyDescent="0.2">
      <c r="A68" s="206"/>
      <c r="B68" s="22"/>
      <c r="C68" s="22"/>
      <c r="D68" s="24"/>
      <c r="E68" s="22"/>
      <c r="F68" s="22"/>
      <c r="G68" s="22"/>
      <c r="H68" s="22"/>
      <c r="I68" s="22"/>
      <c r="J68" s="22"/>
      <c r="K68" s="22"/>
      <c r="L68" s="22"/>
      <c r="M68" s="22"/>
      <c r="N68" s="22"/>
      <c r="AE68" s="23"/>
      <c r="AZ68" s="133"/>
      <c r="BA68" s="96"/>
      <c r="BB68" s="96"/>
      <c r="BC68" s="96"/>
      <c r="BD68" s="96"/>
    </row>
    <row r="69" spans="1:60" s="28" customFormat="1" x14ac:dyDescent="0.2">
      <c r="A69" s="206"/>
      <c r="B69" s="22"/>
      <c r="C69" s="22"/>
      <c r="D69" s="24"/>
      <c r="E69" s="22"/>
      <c r="F69" s="22"/>
      <c r="G69" s="22"/>
      <c r="H69" s="22"/>
      <c r="I69" s="22"/>
      <c r="J69" s="22"/>
      <c r="K69" s="22"/>
      <c r="L69" s="22"/>
      <c r="M69" s="22"/>
      <c r="N69" s="22"/>
      <c r="AC69" s="24"/>
      <c r="AE69" s="23"/>
      <c r="AZ69" s="133"/>
      <c r="BA69" s="96"/>
      <c r="BB69" s="96"/>
      <c r="BC69" s="96"/>
      <c r="BD69" s="96"/>
    </row>
    <row r="70" spans="1:60" s="28" customFormat="1" x14ac:dyDescent="0.2">
      <c r="A70" s="206"/>
      <c r="B70" s="22"/>
      <c r="C70" s="22"/>
      <c r="D70" s="24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4"/>
      <c r="Y70" s="24"/>
      <c r="Z70" s="24"/>
      <c r="AA70" s="24"/>
      <c r="AC70" s="24"/>
      <c r="AE70" s="23"/>
      <c r="AZ70" s="133"/>
      <c r="BA70" s="96"/>
      <c r="BB70" s="96"/>
      <c r="BC70" s="96"/>
      <c r="BD70" s="96"/>
    </row>
    <row r="71" spans="1:60" s="28" customFormat="1" x14ac:dyDescent="0.2">
      <c r="A71" s="25"/>
      <c r="B71" s="22"/>
      <c r="C71" s="22"/>
      <c r="D71" s="24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4"/>
      <c r="Y71" s="24"/>
      <c r="Z71" s="24"/>
      <c r="AA71" s="24"/>
      <c r="AB71" s="24"/>
      <c r="AC71" s="24"/>
      <c r="AD71" s="24"/>
      <c r="AE71" s="23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133"/>
      <c r="BA71" s="96"/>
      <c r="BB71" s="96"/>
      <c r="BC71" s="96"/>
      <c r="BD71" s="96"/>
    </row>
    <row r="72" spans="1:60" s="28" customFormat="1" x14ac:dyDescent="0.2">
      <c r="A72" s="25"/>
      <c r="B72" s="22"/>
      <c r="C72" s="22"/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4"/>
      <c r="Y72" s="24"/>
      <c r="Z72" s="24"/>
      <c r="AA72" s="24"/>
      <c r="AB72" s="24"/>
      <c r="AC72" s="24"/>
      <c r="AD72" s="24"/>
      <c r="AE72" s="23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133"/>
      <c r="BA72" s="96"/>
      <c r="BB72" s="96"/>
      <c r="BC72" s="96"/>
      <c r="BD72" s="96"/>
    </row>
    <row r="73" spans="1:60" s="28" customFormat="1" x14ac:dyDescent="0.2">
      <c r="A73" s="25"/>
      <c r="B73" s="22"/>
      <c r="C73" s="22"/>
      <c r="D73" s="2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4"/>
      <c r="Y73" s="24"/>
      <c r="Z73" s="24"/>
      <c r="AA73" s="24"/>
      <c r="AB73" s="24"/>
      <c r="AC73" s="24"/>
      <c r="AD73" s="24"/>
      <c r="AE73" s="23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133"/>
      <c r="BA73" s="96"/>
      <c r="BB73" s="96"/>
      <c r="BC73" s="96"/>
      <c r="BD73" s="96"/>
    </row>
    <row r="74" spans="1:60" s="28" customFormat="1" x14ac:dyDescent="0.2">
      <c r="A74" s="25"/>
      <c r="B74" s="22"/>
      <c r="C74" s="22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4"/>
      <c r="Y74" s="24"/>
      <c r="Z74" s="24"/>
      <c r="AA74" s="24"/>
      <c r="AB74" s="24"/>
      <c r="AC74" s="24"/>
      <c r="AD74" s="24"/>
      <c r="AE74" s="23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133"/>
      <c r="BA74" s="96"/>
      <c r="BB74" s="96"/>
      <c r="BC74" s="96"/>
      <c r="BD74" s="96"/>
    </row>
    <row r="75" spans="1:60" s="28" customFormat="1" x14ac:dyDescent="0.2">
      <c r="A75" s="25"/>
      <c r="B75" s="25"/>
      <c r="C75" s="25"/>
      <c r="D75" s="122"/>
      <c r="E75" s="25"/>
      <c r="F75" s="25"/>
      <c r="G75" s="25"/>
      <c r="H75" s="25"/>
      <c r="I75" s="25"/>
      <c r="J75" s="25"/>
      <c r="K75" s="25"/>
      <c r="L75" s="25"/>
      <c r="M75" s="25"/>
      <c r="N75" s="25"/>
      <c r="AZ75" s="96"/>
      <c r="BA75" s="96"/>
      <c r="BB75" s="96"/>
      <c r="BC75" s="96"/>
      <c r="BD75" s="96"/>
    </row>
    <row r="76" spans="1:60" s="28" customFormat="1" ht="12.75" customHeight="1" x14ac:dyDescent="0.2">
      <c r="A76" s="25"/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114"/>
      <c r="AQ76" s="140"/>
      <c r="AR76" s="140"/>
      <c r="AS76" s="140"/>
      <c r="AT76" s="140"/>
      <c r="AU76" s="140"/>
      <c r="AV76" s="140"/>
      <c r="AW76" s="140"/>
      <c r="AX76" s="140"/>
      <c r="AZ76" s="96"/>
      <c r="BA76" s="96"/>
      <c r="BB76" s="96"/>
      <c r="BC76" s="96"/>
      <c r="BD76" s="96"/>
    </row>
  </sheetData>
  <sheetProtection password="EA5E" sheet="1" objects="1" scenarios="1"/>
  <mergeCells count="36">
    <mergeCell ref="A67:A70"/>
    <mergeCell ref="Z55:Z56"/>
    <mergeCell ref="B76:AO76"/>
    <mergeCell ref="C55:J55"/>
    <mergeCell ref="L55:S55"/>
    <mergeCell ref="U55:Y55"/>
    <mergeCell ref="AA55:AL55"/>
    <mergeCell ref="AN55:AS55"/>
    <mergeCell ref="K55:K56"/>
    <mergeCell ref="T55:T56"/>
    <mergeCell ref="AM55:AM56"/>
    <mergeCell ref="B2:AZ2"/>
    <mergeCell ref="W3:AO3"/>
    <mergeCell ref="A5:B5"/>
    <mergeCell ref="AX5:AX6"/>
    <mergeCell ref="A6:B6"/>
    <mergeCell ref="C5:J5"/>
    <mergeCell ref="L5:S5"/>
    <mergeCell ref="U5:Y5"/>
    <mergeCell ref="AA5:AL5"/>
    <mergeCell ref="AN5:AS5"/>
    <mergeCell ref="AU5:AV5"/>
    <mergeCell ref="AY5:AY6"/>
    <mergeCell ref="AX55:AX56"/>
    <mergeCell ref="AY55:AY56"/>
    <mergeCell ref="BA55:BA56"/>
    <mergeCell ref="BA5:BA6"/>
    <mergeCell ref="AW5:AW7"/>
    <mergeCell ref="AT55:AT56"/>
    <mergeCell ref="AW55:AW56"/>
    <mergeCell ref="K5:K7"/>
    <mergeCell ref="T5:T7"/>
    <mergeCell ref="Z5:Z7"/>
    <mergeCell ref="AM5:AM7"/>
    <mergeCell ref="AT5:AT7"/>
    <mergeCell ref="AU55:AV55"/>
  </mergeCells>
  <phoneticPr fontId="2" type="noConversion"/>
  <dataValidations count="1">
    <dataValidation type="list" allowBlank="1" showInputMessage="1" showErrorMessage="1" sqref="A1:A4 A7:A28">
      <formula1>#REF!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rightToLeft="1" topLeftCell="A19" workbookViewId="0">
      <selection activeCell="C49" sqref="C49"/>
    </sheetView>
  </sheetViews>
  <sheetFormatPr defaultRowHeight="12.75" x14ac:dyDescent="0.2"/>
  <cols>
    <col min="1" max="1" width="3.7109375" bestFit="1" customWidth="1"/>
    <col min="2" max="2" width="18.5703125" customWidth="1"/>
    <col min="3" max="3" width="10.7109375" bestFit="1" customWidth="1"/>
    <col min="4" max="4" width="7" style="58" customWidth="1"/>
    <col min="5" max="5" width="16.7109375" customWidth="1"/>
    <col min="6" max="6" width="9.28515625" customWidth="1"/>
    <col min="8" max="8" width="17.28515625" customWidth="1"/>
    <col min="9" max="9" width="8.140625" bestFit="1" customWidth="1"/>
    <col min="10" max="10" width="14.140625" bestFit="1" customWidth="1"/>
    <col min="11" max="11" width="4.42578125" customWidth="1"/>
  </cols>
  <sheetData>
    <row r="1" spans="1:14" ht="18" x14ac:dyDescent="0.25">
      <c r="A1" s="191" t="s">
        <v>183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21" thickBot="1" x14ac:dyDescent="0.35">
      <c r="A2" s="231" t="s">
        <v>75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14" ht="39.75" thickBot="1" x14ac:dyDescent="0.3">
      <c r="A3" s="33" t="s">
        <v>14</v>
      </c>
      <c r="B3" s="34" t="s">
        <v>41</v>
      </c>
      <c r="C3" s="52" t="s">
        <v>64</v>
      </c>
      <c r="D3"/>
      <c r="E3" s="35" t="s">
        <v>42</v>
      </c>
      <c r="F3" s="35" t="s">
        <v>43</v>
      </c>
      <c r="G3" s="35" t="s">
        <v>44</v>
      </c>
      <c r="H3" s="35" t="s">
        <v>45</v>
      </c>
      <c r="J3" s="232" t="s">
        <v>71</v>
      </c>
      <c r="K3" s="233"/>
      <c r="L3" s="233"/>
      <c r="M3" s="234"/>
    </row>
    <row r="4" spans="1:14" ht="13.5" thickBot="1" x14ac:dyDescent="0.25">
      <c r="A4" s="53">
        <v>1</v>
      </c>
      <c r="B4" s="37">
        <f>'נוסח א'!B18</f>
        <v>0</v>
      </c>
      <c r="C4" s="60">
        <f>'ריכוז א'!BA9</f>
        <v>0</v>
      </c>
      <c r="D4"/>
      <c r="E4" s="66" t="s">
        <v>91</v>
      </c>
      <c r="F4" s="38">
        <f>'ריכוז א'!C$58</f>
        <v>0</v>
      </c>
      <c r="G4" s="113">
        <v>2</v>
      </c>
      <c r="H4" s="36" t="str">
        <f t="shared" ref="H4:H44" si="0">IF(F4&gt;G4*0.85,"שאלה קלה מאוד",(IF(F4&gt;G4*0.7,"שאלה קלה",(IF(F4&gt;G4*0.55,"שאלה קשה",(IF(F4&gt;=0,"שאלה קשה מאוד "," ")))))))</f>
        <v xml:space="preserve">שאלה קשה מאוד </v>
      </c>
      <c r="J4" s="45" t="s">
        <v>46</v>
      </c>
      <c r="K4" s="40"/>
      <c r="L4" s="40"/>
      <c r="M4" s="41"/>
    </row>
    <row r="5" spans="1:14" ht="13.5" thickBot="1" x14ac:dyDescent="0.25">
      <c r="A5" s="36">
        <v>2</v>
      </c>
      <c r="B5" s="37">
        <f>'נוסח א'!B19</f>
        <v>0</v>
      </c>
      <c r="C5" s="60">
        <f>'ריכוז א'!BA10</f>
        <v>0</v>
      </c>
      <c r="D5"/>
      <c r="E5" s="66" t="s">
        <v>144</v>
      </c>
      <c r="F5" s="38">
        <f>'ריכוז א'!D$58</f>
        <v>0</v>
      </c>
      <c r="G5" s="113">
        <v>2</v>
      </c>
      <c r="H5" s="36" t="str">
        <f t="shared" si="0"/>
        <v xml:space="preserve">שאלה קשה מאוד </v>
      </c>
      <c r="J5" s="39" t="s">
        <v>73</v>
      </c>
      <c r="K5" s="40"/>
      <c r="L5" s="74" t="e">
        <f>C49</f>
        <v>#DIV/0!</v>
      </c>
      <c r="M5" s="41"/>
    </row>
    <row r="6" spans="1:14" ht="13.5" thickBot="1" x14ac:dyDescent="0.25">
      <c r="A6" s="36">
        <v>3</v>
      </c>
      <c r="B6" s="37">
        <f>'נוסח א'!B20</f>
        <v>0</v>
      </c>
      <c r="C6" s="60">
        <f>'ריכוז א'!BA11</f>
        <v>0</v>
      </c>
      <c r="D6"/>
      <c r="E6" s="66" t="s">
        <v>145</v>
      </c>
      <c r="F6" s="38">
        <f>'ריכוז א'!E$58</f>
        <v>0</v>
      </c>
      <c r="G6" s="113">
        <v>2</v>
      </c>
      <c r="H6" s="36" t="str">
        <f t="shared" si="0"/>
        <v xml:space="preserve">שאלה קשה מאוד </v>
      </c>
      <c r="J6" s="39"/>
      <c r="K6" s="40"/>
      <c r="L6" s="40"/>
      <c r="M6" s="41"/>
    </row>
    <row r="7" spans="1:14" ht="13.5" thickBot="1" x14ac:dyDescent="0.25">
      <c r="A7" s="36">
        <v>4</v>
      </c>
      <c r="B7" s="37">
        <f>'נוסח א'!B21</f>
        <v>0</v>
      </c>
      <c r="C7" s="60">
        <f>'ריכוז א'!BA12</f>
        <v>0</v>
      </c>
      <c r="D7"/>
      <c r="E7" s="66" t="s">
        <v>146</v>
      </c>
      <c r="F7" s="38">
        <f>'ריכוז א'!F$58</f>
        <v>0</v>
      </c>
      <c r="G7" s="113">
        <v>2</v>
      </c>
      <c r="H7" s="36" t="str">
        <f t="shared" si="0"/>
        <v xml:space="preserve">שאלה קשה מאוד </v>
      </c>
      <c r="J7" s="237" t="s">
        <v>90</v>
      </c>
      <c r="K7" s="237"/>
      <c r="L7" s="99">
        <f>L15-SUM(L8:L14)</f>
        <v>0</v>
      </c>
      <c r="M7" s="100">
        <v>0</v>
      </c>
    </row>
    <row r="8" spans="1:14" ht="13.5" thickBot="1" x14ac:dyDescent="0.25">
      <c r="A8" s="36">
        <v>5</v>
      </c>
      <c r="B8" s="37">
        <f>'נוסח א'!B22</f>
        <v>0</v>
      </c>
      <c r="C8" s="60">
        <f>'ריכוז א'!BA13</f>
        <v>0</v>
      </c>
      <c r="D8"/>
      <c r="E8" s="66" t="s">
        <v>147</v>
      </c>
      <c r="F8" s="38">
        <f>'ריכוז א'!G$58</f>
        <v>0</v>
      </c>
      <c r="G8" s="113">
        <v>2</v>
      </c>
      <c r="H8" s="36" t="str">
        <f t="shared" si="0"/>
        <v xml:space="preserve">שאלה קשה מאוד </v>
      </c>
      <c r="J8" s="235" t="s">
        <v>48</v>
      </c>
      <c r="K8" s="236"/>
      <c r="L8" s="46">
        <f>COUNTIF(C4:C48,"&gt;0")-SUM(L9:L14)</f>
        <v>0</v>
      </c>
      <c r="M8" s="41" t="s">
        <v>49</v>
      </c>
    </row>
    <row r="9" spans="1:14" ht="13.5" thickBot="1" x14ac:dyDescent="0.25">
      <c r="A9" s="36">
        <v>6</v>
      </c>
      <c r="B9" s="37">
        <f>'נוסח א'!B23</f>
        <v>0</v>
      </c>
      <c r="C9" s="60">
        <f>'ריכוז א'!BA14</f>
        <v>0</v>
      </c>
      <c r="D9"/>
      <c r="E9" s="66">
        <v>2</v>
      </c>
      <c r="F9" s="38">
        <f>'ריכוז א'!H$58</f>
        <v>0</v>
      </c>
      <c r="G9" s="113">
        <v>2</v>
      </c>
      <c r="H9" s="36" t="str">
        <f t="shared" si="0"/>
        <v xml:space="preserve">שאלה קשה מאוד </v>
      </c>
      <c r="J9" s="238" t="s">
        <v>50</v>
      </c>
      <c r="K9" s="239"/>
      <c r="L9" s="46">
        <f>COUNTIF(C4:C48,"&gt;44")-SUM(L10:L14)</f>
        <v>0</v>
      </c>
      <c r="M9" s="41" t="s">
        <v>51</v>
      </c>
    </row>
    <row r="10" spans="1:14" ht="13.5" thickBot="1" x14ac:dyDescent="0.25">
      <c r="A10" s="36">
        <v>7</v>
      </c>
      <c r="B10" s="37">
        <f>'נוסח א'!B24</f>
        <v>0</v>
      </c>
      <c r="C10" s="60">
        <f>'ריכוז א'!BA15</f>
        <v>0</v>
      </c>
      <c r="D10"/>
      <c r="E10" s="66" t="s">
        <v>94</v>
      </c>
      <c r="F10" s="38">
        <f>'ריכוז א'!I$58</f>
        <v>0</v>
      </c>
      <c r="G10" s="113">
        <v>2</v>
      </c>
      <c r="H10" s="36" t="str">
        <f t="shared" si="0"/>
        <v xml:space="preserve">שאלה קשה מאוד </v>
      </c>
      <c r="J10" s="235" t="s">
        <v>52</v>
      </c>
      <c r="K10" s="236"/>
      <c r="L10" s="46">
        <f>COUNTIF(C4:C48,"&gt;54")-L14-L13-L12-L11</f>
        <v>0</v>
      </c>
      <c r="M10" s="41" t="s">
        <v>53</v>
      </c>
    </row>
    <row r="11" spans="1:14" ht="13.5" thickBot="1" x14ac:dyDescent="0.25">
      <c r="A11" s="36">
        <v>8</v>
      </c>
      <c r="B11" s="37">
        <f>'נוסח א'!B25</f>
        <v>0</v>
      </c>
      <c r="C11" s="60">
        <f>'ריכוז א'!BA16</f>
        <v>0</v>
      </c>
      <c r="D11"/>
      <c r="E11" s="66" t="s">
        <v>95</v>
      </c>
      <c r="F11" s="38">
        <f>'ריכוז א'!J$58</f>
        <v>0</v>
      </c>
      <c r="G11" s="113">
        <v>2</v>
      </c>
      <c r="H11" s="36" t="str">
        <f t="shared" si="0"/>
        <v xml:space="preserve">שאלה קשה מאוד </v>
      </c>
      <c r="J11" s="235" t="s">
        <v>54</v>
      </c>
      <c r="K11" s="236"/>
      <c r="L11" s="46">
        <f>COUNTIF(C4:C48,"&gt;64")-L14-L13-L12</f>
        <v>0</v>
      </c>
      <c r="M11" s="41" t="s">
        <v>55</v>
      </c>
    </row>
    <row r="12" spans="1:14" ht="13.5" thickBot="1" x14ac:dyDescent="0.25">
      <c r="A12" s="36">
        <v>9</v>
      </c>
      <c r="B12" s="37">
        <f>'נוסח א'!B26</f>
        <v>0</v>
      </c>
      <c r="C12" s="60">
        <f>'ריכוז א'!BA17</f>
        <v>0</v>
      </c>
      <c r="D12"/>
      <c r="E12" s="66" t="s">
        <v>97</v>
      </c>
      <c r="F12" s="38">
        <f>'ריכוז א'!L$58</f>
        <v>0</v>
      </c>
      <c r="G12" s="113">
        <v>3</v>
      </c>
      <c r="H12" s="36" t="str">
        <f t="shared" si="0"/>
        <v xml:space="preserve">שאלה קשה מאוד </v>
      </c>
      <c r="J12" s="235" t="s">
        <v>56</v>
      </c>
      <c r="K12" s="236"/>
      <c r="L12" s="46">
        <f>COUNTIF(C4:C48,"&gt;74")-L14-L13</f>
        <v>0</v>
      </c>
      <c r="M12" s="41" t="s">
        <v>57</v>
      </c>
    </row>
    <row r="13" spans="1:14" ht="13.5" thickBot="1" x14ac:dyDescent="0.25">
      <c r="A13" s="36">
        <v>10</v>
      </c>
      <c r="B13" s="37">
        <f>'נוסח א'!B27</f>
        <v>0</v>
      </c>
      <c r="C13" s="60">
        <f>'ריכוז א'!BA18</f>
        <v>0</v>
      </c>
      <c r="D13"/>
      <c r="E13" s="66" t="s">
        <v>98</v>
      </c>
      <c r="F13" s="38">
        <f>'ריכוז א'!M$58</f>
        <v>0</v>
      </c>
      <c r="G13" s="113">
        <v>2</v>
      </c>
      <c r="H13" s="36" t="str">
        <f t="shared" si="0"/>
        <v xml:space="preserve">שאלה קשה מאוד </v>
      </c>
      <c r="J13" s="238" t="s">
        <v>58</v>
      </c>
      <c r="K13" s="239"/>
      <c r="L13" s="46">
        <f>COUNTIF(C4:C48,"&gt;84")-L14</f>
        <v>0</v>
      </c>
      <c r="M13" s="41" t="s">
        <v>59</v>
      </c>
    </row>
    <row r="14" spans="1:14" ht="13.5" thickBot="1" x14ac:dyDescent="0.25">
      <c r="A14" s="36">
        <v>11</v>
      </c>
      <c r="B14" s="37">
        <f>'נוסח א'!B28</f>
        <v>0</v>
      </c>
      <c r="C14" s="60">
        <f>'ריכוז א'!BA19</f>
        <v>0</v>
      </c>
      <c r="D14"/>
      <c r="E14" s="66" t="s">
        <v>150</v>
      </c>
      <c r="F14" s="38">
        <f>'ריכוז א'!N58</f>
        <v>0</v>
      </c>
      <c r="G14" s="113">
        <v>3</v>
      </c>
      <c r="H14" s="36" t="str">
        <f t="shared" si="0"/>
        <v xml:space="preserve">שאלה קשה מאוד </v>
      </c>
      <c r="J14" s="235" t="s">
        <v>60</v>
      </c>
      <c r="K14" s="236"/>
      <c r="L14" s="46">
        <f>COUNTIF(C4:C48,"&gt;94")</f>
        <v>0</v>
      </c>
      <c r="M14" s="41" t="s">
        <v>61</v>
      </c>
    </row>
    <row r="15" spans="1:14" ht="13.5" thickBot="1" x14ac:dyDescent="0.25">
      <c r="A15" s="36">
        <v>12</v>
      </c>
      <c r="B15" s="37">
        <f>'נוסח א'!B29</f>
        <v>0</v>
      </c>
      <c r="C15" s="60">
        <f>'ריכוז א'!BA20</f>
        <v>0</v>
      </c>
      <c r="D15"/>
      <c r="E15" s="66">
        <v>5</v>
      </c>
      <c r="F15" s="38">
        <f>'ריכוז א'!O$58</f>
        <v>0</v>
      </c>
      <c r="G15" s="113">
        <v>2</v>
      </c>
      <c r="H15" s="36" t="str">
        <f t="shared" si="0"/>
        <v xml:space="preserve">שאלה קשה מאוד </v>
      </c>
      <c r="J15" s="240" t="s">
        <v>20</v>
      </c>
      <c r="K15" s="240"/>
      <c r="L15" s="47">
        <f>'נוסח א'!C89</f>
        <v>0</v>
      </c>
      <c r="M15" s="41"/>
    </row>
    <row r="16" spans="1:14" ht="13.5" thickBot="1" x14ac:dyDescent="0.25">
      <c r="A16" s="36">
        <v>13</v>
      </c>
      <c r="B16" s="37">
        <f>'נוסח א'!B30</f>
        <v>0</v>
      </c>
      <c r="C16" s="60">
        <f>'ריכוז א'!BA21</f>
        <v>0</v>
      </c>
      <c r="D16"/>
      <c r="E16" s="66" t="s">
        <v>110</v>
      </c>
      <c r="F16" s="38">
        <f>'ריכוז א'!P$58</f>
        <v>0</v>
      </c>
      <c r="G16" s="113">
        <v>3</v>
      </c>
      <c r="H16" s="36" t="str">
        <f t="shared" si="0"/>
        <v xml:space="preserve">שאלה קשה מאוד </v>
      </c>
      <c r="J16" s="42"/>
      <c r="K16" s="43"/>
      <c r="L16" s="43"/>
      <c r="M16" s="44"/>
    </row>
    <row r="17" spans="1:8" ht="13.5" thickBot="1" x14ac:dyDescent="0.25">
      <c r="A17" s="36">
        <v>14</v>
      </c>
      <c r="B17" s="37">
        <f>'נוסח א'!B31</f>
        <v>0</v>
      </c>
      <c r="C17" s="60">
        <f>'ריכוז א'!BA22</f>
        <v>0</v>
      </c>
      <c r="D17"/>
      <c r="E17" s="66" t="s">
        <v>111</v>
      </c>
      <c r="F17" s="38">
        <f>'ריכוז א'!Q$58</f>
        <v>0</v>
      </c>
      <c r="G17" s="113">
        <v>2</v>
      </c>
      <c r="H17" s="36" t="str">
        <f t="shared" si="0"/>
        <v xml:space="preserve">שאלה קשה מאוד </v>
      </c>
    </row>
    <row r="18" spans="1:8" ht="13.5" thickBot="1" x14ac:dyDescent="0.25">
      <c r="A18" s="36">
        <v>15</v>
      </c>
      <c r="B18" s="37">
        <f>'נוסח א'!B32</f>
        <v>0</v>
      </c>
      <c r="C18" s="60">
        <f>'ריכוז א'!BA23</f>
        <v>0</v>
      </c>
      <c r="D18"/>
      <c r="E18" s="66" t="s">
        <v>99</v>
      </c>
      <c r="F18" s="38">
        <f>'ריכוז א'!R$58</f>
        <v>0</v>
      </c>
      <c r="G18" s="113">
        <v>2</v>
      </c>
      <c r="H18" s="36" t="str">
        <f t="shared" si="0"/>
        <v xml:space="preserve">שאלה קשה מאוד </v>
      </c>
    </row>
    <row r="19" spans="1:8" ht="13.5" thickBot="1" x14ac:dyDescent="0.25">
      <c r="A19" s="36">
        <v>16</v>
      </c>
      <c r="B19" s="37">
        <f>'נוסח א'!B33</f>
        <v>0</v>
      </c>
      <c r="C19" s="60">
        <f>'ריכוז א'!BA24</f>
        <v>0</v>
      </c>
      <c r="D19"/>
      <c r="E19" s="66" t="s">
        <v>100</v>
      </c>
      <c r="F19" s="38">
        <f>'ריכוז א'!S$58</f>
        <v>0</v>
      </c>
      <c r="G19" s="113">
        <v>2</v>
      </c>
      <c r="H19" s="36" t="str">
        <f t="shared" si="0"/>
        <v xml:space="preserve">שאלה קשה מאוד </v>
      </c>
    </row>
    <row r="20" spans="1:8" ht="13.5" thickBot="1" x14ac:dyDescent="0.25">
      <c r="A20" s="36">
        <v>17</v>
      </c>
      <c r="B20" s="37">
        <f>'נוסח א'!B34</f>
        <v>0</v>
      </c>
      <c r="C20" s="60">
        <f>'ריכוז א'!BA25</f>
        <v>0</v>
      </c>
      <c r="D20"/>
      <c r="E20" s="66" t="s">
        <v>78</v>
      </c>
      <c r="F20" s="38">
        <f>'ריכוז א'!U$58</f>
        <v>0</v>
      </c>
      <c r="G20" s="113">
        <v>2</v>
      </c>
      <c r="H20" s="36" t="str">
        <f t="shared" si="0"/>
        <v xml:space="preserve">שאלה קשה מאוד </v>
      </c>
    </row>
    <row r="21" spans="1:8" ht="13.5" thickBot="1" x14ac:dyDescent="0.25">
      <c r="A21" s="36">
        <v>18</v>
      </c>
      <c r="B21" s="37">
        <f>'נוסח א'!B35</f>
        <v>0</v>
      </c>
      <c r="C21" s="60">
        <f>'ריכוז א'!BA26</f>
        <v>0</v>
      </c>
      <c r="D21"/>
      <c r="E21" s="66" t="s">
        <v>112</v>
      </c>
      <c r="F21" s="38">
        <f>'ריכוז א'!V$58</f>
        <v>0</v>
      </c>
      <c r="G21" s="113">
        <v>4</v>
      </c>
      <c r="H21" s="36" t="str">
        <f t="shared" si="0"/>
        <v xml:space="preserve">שאלה קשה מאוד </v>
      </c>
    </row>
    <row r="22" spans="1:8" ht="13.5" thickBot="1" x14ac:dyDescent="0.25">
      <c r="A22" s="36">
        <v>19</v>
      </c>
      <c r="B22" s="37">
        <f>'נוסח א'!B36</f>
        <v>0</v>
      </c>
      <c r="C22" s="60">
        <f>'ריכוז א'!BA27</f>
        <v>0</v>
      </c>
      <c r="D22"/>
      <c r="E22" s="104" t="s">
        <v>113</v>
      </c>
      <c r="F22" s="38">
        <f>'ריכוז א'!W$58</f>
        <v>0</v>
      </c>
      <c r="G22" s="113">
        <v>2</v>
      </c>
      <c r="H22" s="36" t="str">
        <f t="shared" si="0"/>
        <v xml:space="preserve">שאלה קשה מאוד </v>
      </c>
    </row>
    <row r="23" spans="1:8" ht="13.5" thickBot="1" x14ac:dyDescent="0.25">
      <c r="A23" s="36">
        <v>20</v>
      </c>
      <c r="B23" s="37">
        <f>'נוסח א'!B37</f>
        <v>0</v>
      </c>
      <c r="C23" s="60">
        <f>'ריכוז א'!BA28</f>
        <v>0</v>
      </c>
      <c r="D23"/>
      <c r="E23" s="104" t="s">
        <v>114</v>
      </c>
      <c r="F23" s="38">
        <f>'ריכוז א'!X$58</f>
        <v>0</v>
      </c>
      <c r="G23" s="113">
        <v>2</v>
      </c>
      <c r="H23" s="36" t="str">
        <f t="shared" si="0"/>
        <v xml:space="preserve">שאלה קשה מאוד </v>
      </c>
    </row>
    <row r="24" spans="1:8" ht="13.5" thickBot="1" x14ac:dyDescent="0.25">
      <c r="A24" s="36">
        <v>21</v>
      </c>
      <c r="B24" s="37">
        <f>'נוסח א'!B38</f>
        <v>0</v>
      </c>
      <c r="C24" s="60">
        <f>'ריכוז א'!BA29</f>
        <v>0</v>
      </c>
      <c r="D24"/>
      <c r="E24" s="104" t="s">
        <v>115</v>
      </c>
      <c r="F24" s="38">
        <f>'ריכוז א'!Y$58</f>
        <v>0</v>
      </c>
      <c r="G24" s="113">
        <v>2</v>
      </c>
      <c r="H24" s="36" t="str">
        <f t="shared" si="0"/>
        <v xml:space="preserve">שאלה קשה מאוד </v>
      </c>
    </row>
    <row r="25" spans="1:8" ht="13.5" thickBot="1" x14ac:dyDescent="0.25">
      <c r="A25" s="36">
        <v>22</v>
      </c>
      <c r="B25" s="37">
        <f>'נוסח א'!B39</f>
        <v>0</v>
      </c>
      <c r="C25" s="60">
        <f>'ריכוז א'!BA30</f>
        <v>0</v>
      </c>
      <c r="D25"/>
      <c r="E25" s="104" t="s">
        <v>116</v>
      </c>
      <c r="F25" s="38">
        <f>'ריכוז א'!AA$58</f>
        <v>0</v>
      </c>
      <c r="G25" s="113">
        <v>3</v>
      </c>
      <c r="H25" s="36" t="str">
        <f t="shared" si="0"/>
        <v xml:space="preserve">שאלה קשה מאוד </v>
      </c>
    </row>
    <row r="26" spans="1:8" ht="13.5" thickBot="1" x14ac:dyDescent="0.25">
      <c r="A26" s="36">
        <v>23</v>
      </c>
      <c r="B26" s="37">
        <f>'נוסח א'!B40</f>
        <v>0</v>
      </c>
      <c r="C26" s="60">
        <f>'ריכוז א'!BA31</f>
        <v>0</v>
      </c>
      <c r="D26"/>
      <c r="E26" s="104" t="s">
        <v>117</v>
      </c>
      <c r="F26" s="38">
        <f>'ריכוז א'!AB$58</f>
        <v>0</v>
      </c>
      <c r="G26" s="113">
        <v>2</v>
      </c>
      <c r="H26" s="36" t="str">
        <f t="shared" si="0"/>
        <v xml:space="preserve">שאלה קשה מאוד </v>
      </c>
    </row>
    <row r="27" spans="1:8" ht="13.5" thickBot="1" x14ac:dyDescent="0.25">
      <c r="A27" s="36">
        <v>24</v>
      </c>
      <c r="B27" s="37">
        <f>'נוסח א'!B41</f>
        <v>0</v>
      </c>
      <c r="C27" s="60">
        <f>'ריכוז א'!BA32</f>
        <v>0</v>
      </c>
      <c r="D27"/>
      <c r="E27" s="66" t="s">
        <v>119</v>
      </c>
      <c r="F27" s="38">
        <f>'ריכוז א'!AC$58</f>
        <v>0</v>
      </c>
      <c r="G27" s="113">
        <v>2</v>
      </c>
      <c r="H27" s="36" t="str">
        <f t="shared" si="0"/>
        <v xml:space="preserve">שאלה קשה מאוד </v>
      </c>
    </row>
    <row r="28" spans="1:8" ht="13.5" thickBot="1" x14ac:dyDescent="0.25">
      <c r="A28" s="36">
        <v>25</v>
      </c>
      <c r="B28" s="37">
        <f>'נוסח א'!B42</f>
        <v>0</v>
      </c>
      <c r="C28" s="60">
        <f>'ריכוז א'!BA33</f>
        <v>0</v>
      </c>
      <c r="D28"/>
      <c r="E28" s="66" t="s">
        <v>120</v>
      </c>
      <c r="F28" s="38">
        <f>'ריכוז א'!AD$58</f>
        <v>0</v>
      </c>
      <c r="G28" s="113">
        <v>2</v>
      </c>
      <c r="H28" s="36" t="str">
        <f t="shared" si="0"/>
        <v xml:space="preserve">שאלה קשה מאוד </v>
      </c>
    </row>
    <row r="29" spans="1:8" ht="13.5" thickBot="1" x14ac:dyDescent="0.25">
      <c r="A29" s="36">
        <v>26</v>
      </c>
      <c r="B29" s="37">
        <f>'נוסח א'!B43</f>
        <v>0</v>
      </c>
      <c r="C29" s="60">
        <f>'ריכוז א'!BA34</f>
        <v>0</v>
      </c>
      <c r="D29"/>
      <c r="E29" s="66" t="s">
        <v>76</v>
      </c>
      <c r="F29" s="38">
        <f>'ריכוז א'!AE$58</f>
        <v>0</v>
      </c>
      <c r="G29" s="113">
        <v>3</v>
      </c>
      <c r="H29" s="36" t="str">
        <f t="shared" si="0"/>
        <v xml:space="preserve">שאלה קשה מאוד </v>
      </c>
    </row>
    <row r="30" spans="1:8" ht="13.5" thickBot="1" x14ac:dyDescent="0.25">
      <c r="A30" s="36">
        <v>27</v>
      </c>
      <c r="B30" s="37">
        <f>'נוסח א'!B44</f>
        <v>0</v>
      </c>
      <c r="C30" s="60">
        <f>'ריכוז א'!BA35</f>
        <v>0</v>
      </c>
      <c r="D30"/>
      <c r="E30" s="66" t="s">
        <v>77</v>
      </c>
      <c r="F30" s="38">
        <f>'ריכוז א'!AF$58</f>
        <v>0</v>
      </c>
      <c r="G30" s="113">
        <v>4</v>
      </c>
      <c r="H30" s="36" t="str">
        <f t="shared" si="0"/>
        <v xml:space="preserve">שאלה קשה מאוד </v>
      </c>
    </row>
    <row r="31" spans="1:8" ht="13.5" thickBot="1" x14ac:dyDescent="0.25">
      <c r="A31" s="36">
        <v>28</v>
      </c>
      <c r="B31" s="37">
        <f>'נוסח א'!B45</f>
        <v>0</v>
      </c>
      <c r="C31" s="60">
        <f>'ריכוז א'!BA36</f>
        <v>0</v>
      </c>
      <c r="D31"/>
      <c r="E31" s="66" t="s">
        <v>151</v>
      </c>
      <c r="F31" s="38">
        <f>'ריכוז א'!AG$58</f>
        <v>0</v>
      </c>
      <c r="G31" s="113">
        <v>2</v>
      </c>
      <c r="H31" s="36" t="str">
        <f t="shared" si="0"/>
        <v xml:space="preserve">שאלה קשה מאוד </v>
      </c>
    </row>
    <row r="32" spans="1:8" ht="13.5" thickBot="1" x14ac:dyDescent="0.25">
      <c r="A32" s="36">
        <v>29</v>
      </c>
      <c r="B32" s="37">
        <f>'נוסח א'!B46</f>
        <v>0</v>
      </c>
      <c r="C32" s="60">
        <f>'ריכוז א'!BA37</f>
        <v>0</v>
      </c>
      <c r="D32"/>
      <c r="E32" s="66" t="s">
        <v>121</v>
      </c>
      <c r="F32" s="38">
        <f>'ריכוז א'!AH$58</f>
        <v>0</v>
      </c>
      <c r="G32" s="113">
        <v>2</v>
      </c>
      <c r="H32" s="36" t="str">
        <f t="shared" si="0"/>
        <v xml:space="preserve">שאלה קשה מאוד </v>
      </c>
    </row>
    <row r="33" spans="1:8" ht="13.5" thickBot="1" x14ac:dyDescent="0.25">
      <c r="A33" s="36">
        <v>30</v>
      </c>
      <c r="B33" s="37">
        <f>'נוסח א'!B47</f>
        <v>0</v>
      </c>
      <c r="C33" s="60">
        <f>'ריכוז א'!BA38</f>
        <v>0</v>
      </c>
      <c r="D33"/>
      <c r="E33" s="66" t="s">
        <v>122</v>
      </c>
      <c r="F33" s="38">
        <f>'ריכוז א'!AI$58</f>
        <v>0</v>
      </c>
      <c r="G33" s="113">
        <v>3</v>
      </c>
      <c r="H33" s="36" t="str">
        <f t="shared" si="0"/>
        <v xml:space="preserve">שאלה קשה מאוד </v>
      </c>
    </row>
    <row r="34" spans="1:8" ht="13.5" thickBot="1" x14ac:dyDescent="0.25">
      <c r="A34" s="36">
        <v>31</v>
      </c>
      <c r="B34" s="37">
        <f>'נוסח א'!B48</f>
        <v>0</v>
      </c>
      <c r="C34" s="60">
        <f>'ריכוז א'!BA39</f>
        <v>0</v>
      </c>
      <c r="D34"/>
      <c r="E34" s="66" t="s">
        <v>130</v>
      </c>
      <c r="F34" s="38">
        <f>'ריכוז א'!AJ$58</f>
        <v>0</v>
      </c>
      <c r="G34" s="113">
        <v>3</v>
      </c>
      <c r="H34" s="36" t="str">
        <f t="shared" si="0"/>
        <v xml:space="preserve">שאלה קשה מאוד </v>
      </c>
    </row>
    <row r="35" spans="1:8" ht="13.5" thickBot="1" x14ac:dyDescent="0.25">
      <c r="A35" s="36">
        <v>32</v>
      </c>
      <c r="B35" s="37">
        <f>'נוסח א'!B49</f>
        <v>0</v>
      </c>
      <c r="C35" s="60">
        <f>'ריכוז א'!BA40</f>
        <v>0</v>
      </c>
      <c r="D35"/>
      <c r="E35" s="66" t="s">
        <v>131</v>
      </c>
      <c r="F35" s="38">
        <f>'ריכוז א'!AK$58</f>
        <v>0</v>
      </c>
      <c r="G35" s="113">
        <v>2</v>
      </c>
      <c r="H35" s="36" t="str">
        <f t="shared" si="0"/>
        <v xml:space="preserve">שאלה קשה מאוד </v>
      </c>
    </row>
    <row r="36" spans="1:8" ht="13.5" thickBot="1" x14ac:dyDescent="0.25">
      <c r="A36" s="36">
        <v>33</v>
      </c>
      <c r="B36" s="37">
        <f>'נוסח א'!B50</f>
        <v>0</v>
      </c>
      <c r="C36" s="60">
        <f>'ריכוז א'!BA41</f>
        <v>0</v>
      </c>
      <c r="D36"/>
      <c r="E36" s="66">
        <v>15</v>
      </c>
      <c r="F36" s="38">
        <f>'ריכוז א'!AL$58</f>
        <v>0</v>
      </c>
      <c r="G36" s="113">
        <v>3</v>
      </c>
      <c r="H36" s="36" t="str">
        <f t="shared" si="0"/>
        <v xml:space="preserve">שאלה קשה מאוד </v>
      </c>
    </row>
    <row r="37" spans="1:8" ht="13.5" thickBot="1" x14ac:dyDescent="0.25">
      <c r="A37" s="36">
        <v>34</v>
      </c>
      <c r="B37" s="37">
        <f>'נוסח א'!B51</f>
        <v>0</v>
      </c>
      <c r="C37" s="60">
        <f>'ריכוז א'!BA42</f>
        <v>0</v>
      </c>
      <c r="D37"/>
      <c r="E37" s="66">
        <v>16</v>
      </c>
      <c r="F37" s="38">
        <f>'ריכוז א'!AN$58</f>
        <v>0</v>
      </c>
      <c r="G37" s="113">
        <v>2</v>
      </c>
      <c r="H37" s="36" t="str">
        <f t="shared" si="0"/>
        <v xml:space="preserve">שאלה קשה מאוד </v>
      </c>
    </row>
    <row r="38" spans="1:8" ht="13.5" thickBot="1" x14ac:dyDescent="0.25">
      <c r="A38" s="36">
        <v>35</v>
      </c>
      <c r="B38" s="37">
        <f>'נוסח א'!B52</f>
        <v>0</v>
      </c>
      <c r="C38" s="60">
        <f>'ריכוז א'!BA43</f>
        <v>0</v>
      </c>
      <c r="D38"/>
      <c r="E38" s="104">
        <v>17</v>
      </c>
      <c r="F38" s="38">
        <f>'ריכוז א'!AO$58</f>
        <v>0</v>
      </c>
      <c r="G38" s="113">
        <v>3</v>
      </c>
      <c r="H38" s="36" t="str">
        <f t="shared" si="0"/>
        <v xml:space="preserve">שאלה קשה מאוד </v>
      </c>
    </row>
    <row r="39" spans="1:8" ht="13.5" thickBot="1" x14ac:dyDescent="0.25">
      <c r="A39" s="36">
        <v>36</v>
      </c>
      <c r="B39" s="37">
        <f>'נוסח א'!B53</f>
        <v>0</v>
      </c>
      <c r="C39" s="60">
        <f>'ריכוז א'!BA44</f>
        <v>0</v>
      </c>
      <c r="D39"/>
      <c r="E39" s="104">
        <v>18</v>
      </c>
      <c r="F39" s="38">
        <f>'ריכוז א'!AP$58</f>
        <v>0</v>
      </c>
      <c r="G39" s="113">
        <v>3</v>
      </c>
      <c r="H39" s="36" t="str">
        <f t="shared" si="0"/>
        <v xml:space="preserve">שאלה קשה מאוד </v>
      </c>
    </row>
    <row r="40" spans="1:8" ht="13.5" thickBot="1" x14ac:dyDescent="0.25">
      <c r="A40" s="36">
        <v>37</v>
      </c>
      <c r="B40" s="37">
        <f>'נוסח א'!B54</f>
        <v>0</v>
      </c>
      <c r="C40" s="60">
        <f>'ריכוז א'!BA45</f>
        <v>0</v>
      </c>
      <c r="D40"/>
      <c r="E40" s="104" t="s">
        <v>152</v>
      </c>
      <c r="F40" s="38">
        <f>'ריכוז א'!AQ$58</f>
        <v>0</v>
      </c>
      <c r="G40" s="113">
        <v>3</v>
      </c>
      <c r="H40" s="36" t="str">
        <f t="shared" si="0"/>
        <v xml:space="preserve">שאלה קשה מאוד </v>
      </c>
    </row>
    <row r="41" spans="1:8" ht="13.5" thickBot="1" x14ac:dyDescent="0.25">
      <c r="A41" s="36">
        <v>38</v>
      </c>
      <c r="B41" s="37">
        <f>'נוסח א'!B55</f>
        <v>0</v>
      </c>
      <c r="C41" s="60">
        <f>'ריכוז א'!BA46</f>
        <v>0</v>
      </c>
      <c r="D41"/>
      <c r="E41" s="104" t="s">
        <v>153</v>
      </c>
      <c r="F41" s="38">
        <f>'ריכוז א'!AR$58</f>
        <v>0</v>
      </c>
      <c r="G41" s="113">
        <v>3</v>
      </c>
      <c r="H41" s="36" t="str">
        <f t="shared" si="0"/>
        <v xml:space="preserve">שאלה קשה מאוד </v>
      </c>
    </row>
    <row r="42" spans="1:8" ht="13.5" thickBot="1" x14ac:dyDescent="0.25">
      <c r="A42" s="36">
        <v>39</v>
      </c>
      <c r="B42" s="37">
        <f>'נוסח א'!B56</f>
        <v>0</v>
      </c>
      <c r="C42" s="60">
        <f>'ריכוז א'!BA47</f>
        <v>0</v>
      </c>
      <c r="D42"/>
      <c r="E42" s="104" t="s">
        <v>154</v>
      </c>
      <c r="F42" s="38">
        <f>'ריכוז א'!AS$58</f>
        <v>0</v>
      </c>
      <c r="G42" s="113">
        <v>2</v>
      </c>
      <c r="H42" s="36" t="str">
        <f t="shared" si="0"/>
        <v xml:space="preserve">שאלה קשה מאוד </v>
      </c>
    </row>
    <row r="43" spans="1:8" ht="13.5" thickBot="1" x14ac:dyDescent="0.25">
      <c r="A43" s="36">
        <v>40</v>
      </c>
      <c r="B43" s="37">
        <f>'נוסח א'!B57</f>
        <v>0</v>
      </c>
      <c r="C43" s="60">
        <f>'ריכוז א'!BA48</f>
        <v>0</v>
      </c>
      <c r="D43"/>
      <c r="E43" s="104" t="s">
        <v>155</v>
      </c>
      <c r="F43" s="38">
        <f>'ריכוז א'!AU$58</f>
        <v>0</v>
      </c>
      <c r="G43" s="113">
        <v>4</v>
      </c>
      <c r="H43" s="36" t="str">
        <f t="shared" si="0"/>
        <v xml:space="preserve">שאלה קשה מאוד </v>
      </c>
    </row>
    <row r="44" spans="1:8" ht="13.5" thickBot="1" x14ac:dyDescent="0.25">
      <c r="A44" s="36">
        <v>41</v>
      </c>
      <c r="B44" s="37">
        <f>'נוסח א'!B58</f>
        <v>0</v>
      </c>
      <c r="C44" s="60">
        <f>'ריכוז א'!BA49</f>
        <v>0</v>
      </c>
      <c r="D44"/>
      <c r="E44" s="104" t="s">
        <v>156</v>
      </c>
      <c r="F44" s="38">
        <f>'ריכוז א'!AV$58</f>
        <v>0</v>
      </c>
      <c r="G44" s="113">
        <v>2</v>
      </c>
      <c r="H44" s="36" t="str">
        <f t="shared" si="0"/>
        <v xml:space="preserve">שאלה קשה מאוד </v>
      </c>
    </row>
    <row r="45" spans="1:8" ht="13.5" thickBot="1" x14ac:dyDescent="0.25">
      <c r="A45" s="36">
        <v>42</v>
      </c>
      <c r="B45" s="37">
        <f>'נוסח א'!B59</f>
        <v>0</v>
      </c>
      <c r="C45" s="60">
        <f>'ריכוז א'!BA50</f>
        <v>0</v>
      </c>
      <c r="D45"/>
    </row>
    <row r="46" spans="1:8" ht="13.5" thickBot="1" x14ac:dyDescent="0.25">
      <c r="A46" s="36">
        <v>43</v>
      </c>
      <c r="B46" s="37">
        <f>'נוסח א'!B60</f>
        <v>0</v>
      </c>
      <c r="C46" s="60">
        <f>'ריכוז א'!BA51</f>
        <v>0</v>
      </c>
      <c r="D46"/>
    </row>
    <row r="47" spans="1:8" ht="13.5" thickBot="1" x14ac:dyDescent="0.25">
      <c r="A47" s="36">
        <v>44</v>
      </c>
      <c r="B47" s="37">
        <f>'נוסח א'!B61</f>
        <v>0</v>
      </c>
      <c r="C47" s="60">
        <f>'ריכוז א'!BA52</f>
        <v>0</v>
      </c>
      <c r="D47"/>
    </row>
    <row r="48" spans="1:8" ht="13.5" thickBot="1" x14ac:dyDescent="0.25">
      <c r="A48" s="48">
        <v>45</v>
      </c>
      <c r="B48" s="50">
        <f>'נוסח א'!B62</f>
        <v>0</v>
      </c>
      <c r="C48" s="60">
        <f>'ריכוז א'!BA53</f>
        <v>0</v>
      </c>
      <c r="D48"/>
    </row>
    <row r="49" spans="1:4" ht="18.75" thickBot="1" x14ac:dyDescent="0.3">
      <c r="A49" s="49"/>
      <c r="B49" s="51" t="s">
        <v>62</v>
      </c>
      <c r="C49" s="54" t="e">
        <f>SUM(C4:C48)/'נוסח א'!C74</f>
        <v>#DIV/0!</v>
      </c>
      <c r="D49"/>
    </row>
  </sheetData>
  <sheetProtection password="EA5E" sheet="1" objects="1" scenarios="1"/>
  <mergeCells count="12">
    <mergeCell ref="J13:K13"/>
    <mergeCell ref="J14:K14"/>
    <mergeCell ref="J15:K15"/>
    <mergeCell ref="J9:K9"/>
    <mergeCell ref="J10:K10"/>
    <mergeCell ref="J11:K11"/>
    <mergeCell ref="A1:N1"/>
    <mergeCell ref="A2:J2"/>
    <mergeCell ref="J3:M3"/>
    <mergeCell ref="J8:K8"/>
    <mergeCell ref="J12:K12"/>
    <mergeCell ref="J7:K7"/>
  </mergeCells>
  <phoneticPr fontId="20" type="noConversion"/>
  <conditionalFormatting sqref="C4:C48">
    <cfRule type="cellIs" dxfId="12" priority="103" stopIfTrue="1" operator="between">
      <formula>100</formula>
      <formula>76</formula>
    </cfRule>
    <cfRule type="cellIs" dxfId="11" priority="104" stopIfTrue="1" operator="between">
      <formula>75</formula>
      <formula>56</formula>
    </cfRule>
    <cfRule type="cellIs" dxfId="10" priority="105" stopIfTrue="1" operator="between">
      <formula>55</formula>
      <formula>0</formula>
    </cfRule>
  </conditionalFormatting>
  <conditionalFormatting sqref="F22:F23">
    <cfRule type="colorScale" priority="8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43">
    <cfRule type="colorScale" priority="41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12">
    <cfRule type="colorScale" priority="3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9">
    <cfRule type="colorScale" priority="3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0">
    <cfRule type="colorScale" priority="3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8">
    <cfRule type="colorScale" priority="29">
      <colorScale>
        <cfvo type="num" val="0"/>
        <cfvo type="num" val="0.5"/>
        <cfvo type="num" val="1"/>
        <color rgb="FFF8696B"/>
        <color rgb="FFFFEB84"/>
        <color rgb="FF92D050"/>
      </colorScale>
    </cfRule>
  </conditionalFormatting>
  <conditionalFormatting sqref="F4:F11">
    <cfRule type="colorScale" priority="2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4">
    <cfRule type="colorScale" priority="2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6">
    <cfRule type="colorScale" priority="2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5">
    <cfRule type="colorScale" priority="2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9">
    <cfRule type="colorScale" priority="2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3">
    <cfRule type="colorScale" priority="2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4">
    <cfRule type="colorScale" priority="2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6">
    <cfRule type="colorScale" priority="20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8">
    <cfRule type="colorScale" priority="19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9">
    <cfRule type="colorScale" priority="1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40">
    <cfRule type="colorScale" priority="1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41">
    <cfRule type="colorScale" priority="1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3">
    <cfRule type="colorScale" priority="1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5">
    <cfRule type="colorScale" priority="1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7">
    <cfRule type="colorScale" priority="1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4">
    <cfRule type="colorScale" priority="1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6">
    <cfRule type="colorScale" priority="1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7">
    <cfRule type="colorScale" priority="1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8">
    <cfRule type="colorScale" priority="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1">
    <cfRule type="colorScale" priority="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2">
    <cfRule type="colorScale" priority="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5">
    <cfRule type="colorScale" priority="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7">
    <cfRule type="colorScale" priority="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42">
    <cfRule type="colorScale" priority="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44">
    <cfRule type="colorScale" priority="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0">
    <cfRule type="colorScale" priority="2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21">
    <cfRule type="colorScale" priority="1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4"/>
  <sheetViews>
    <sheetView rightToLeft="1" topLeftCell="Y1" zoomScaleNormal="100" workbookViewId="0">
      <pane ySplit="17" topLeftCell="A57" activePane="bottomLeft" state="frozen"/>
      <selection pane="bottomLeft" activeCell="AH57" sqref="AH57"/>
    </sheetView>
  </sheetViews>
  <sheetFormatPr defaultRowHeight="12.75" x14ac:dyDescent="0.2"/>
  <cols>
    <col min="1" max="1" width="4.7109375" customWidth="1"/>
    <col min="2" max="2" width="24.5703125" customWidth="1"/>
    <col min="3" max="3" width="11.42578125" customWidth="1"/>
    <col min="4" max="4" width="8.7109375" customWidth="1"/>
    <col min="5" max="5" width="12.5703125" customWidth="1"/>
    <col min="6" max="6" width="9.85546875" customWidth="1"/>
    <col min="7" max="7" width="12.85546875" customWidth="1"/>
    <col min="8" max="8" width="11" customWidth="1"/>
    <col min="9" max="9" width="9.85546875" customWidth="1"/>
    <col min="10" max="10" width="13.5703125" customWidth="1"/>
    <col min="11" max="11" width="8.85546875" customWidth="1"/>
    <col min="12" max="12" width="12.5703125" customWidth="1"/>
    <col min="13" max="13" width="11.85546875" customWidth="1"/>
    <col min="14" max="14" width="11.7109375" customWidth="1"/>
    <col min="15" max="15" width="7.28515625" customWidth="1"/>
    <col min="16" max="16" width="12.42578125" customWidth="1"/>
    <col min="17" max="17" width="14.28515625" customWidth="1"/>
    <col min="18" max="18" width="14" customWidth="1"/>
    <col min="19" max="19" width="13.42578125" customWidth="1"/>
    <col min="20" max="20" width="11.5703125" customWidth="1"/>
    <col min="21" max="21" width="10.85546875" customWidth="1"/>
    <col min="22" max="22" width="5.85546875" customWidth="1"/>
    <col min="23" max="23" width="15" customWidth="1"/>
    <col min="24" max="24" width="18.140625" customWidth="1"/>
    <col min="25" max="25" width="9.5703125" customWidth="1"/>
    <col min="26" max="26" width="6.85546875" customWidth="1"/>
    <col min="27" max="27" width="13.140625" customWidth="1"/>
    <col min="28" max="28" width="11.140625" customWidth="1"/>
    <col min="29" max="29" width="10.85546875" customWidth="1"/>
    <col min="30" max="30" width="10.28515625" customWidth="1"/>
    <col min="31" max="31" width="10.140625" customWidth="1"/>
    <col min="32" max="32" width="13" customWidth="1"/>
    <col min="33" max="33" width="12.42578125" customWidth="1"/>
    <col min="34" max="34" width="12.7109375" customWidth="1"/>
    <col min="35" max="35" width="7.140625" customWidth="1"/>
    <col min="36" max="37" width="11" customWidth="1"/>
    <col min="38" max="38" width="12.28515625" customWidth="1"/>
    <col min="39" max="39" width="13.7109375" customWidth="1"/>
    <col min="40" max="40" width="15" customWidth="1"/>
    <col min="41" max="41" width="11.5703125" customWidth="1"/>
    <col min="42" max="42" width="13.5703125" customWidth="1"/>
    <col min="43" max="43" width="14.5703125" customWidth="1"/>
    <col min="44" max="44" width="13.140625" customWidth="1"/>
    <col min="45" max="45" width="11.7109375" customWidth="1"/>
    <col min="46" max="46" width="14.85546875" customWidth="1"/>
    <col min="47" max="47" width="12.7109375" customWidth="1"/>
    <col min="48" max="48" width="15" customWidth="1"/>
    <col min="49" max="49" width="12.28515625" customWidth="1"/>
    <col min="50" max="50" width="6" customWidth="1"/>
    <col min="51" max="51" width="2.5703125" customWidth="1"/>
    <col min="52" max="52" width="19.85546875" bestFit="1" customWidth="1"/>
    <col min="53" max="53" width="16.140625" customWidth="1"/>
    <col min="54" max="54" width="5" customWidth="1"/>
    <col min="55" max="55" width="10.28515625" customWidth="1"/>
    <col min="56" max="56" width="10.42578125" customWidth="1"/>
    <col min="57" max="57" width="16.140625" customWidth="1"/>
    <col min="58" max="58" width="4.7109375" customWidth="1"/>
    <col min="59" max="59" width="12.85546875" customWidth="1"/>
    <col min="60" max="60" width="4.140625" customWidth="1"/>
    <col min="63" max="63" width="12" customWidth="1"/>
  </cols>
  <sheetData>
    <row r="1" spans="1:63" ht="18" x14ac:dyDescent="0.25">
      <c r="A1" s="2"/>
      <c r="B1" s="191" t="s">
        <v>213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8"/>
      <c r="S1" s="18"/>
      <c r="T1" s="18"/>
      <c r="U1" s="18"/>
      <c r="V1" s="18"/>
      <c r="W1" s="18"/>
      <c r="X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2"/>
      <c r="AX1" s="2"/>
      <c r="BA1" s="21" t="s">
        <v>80</v>
      </c>
      <c r="BC1" s="144" t="s">
        <v>25</v>
      </c>
      <c r="BE1" s="31" t="s">
        <v>32</v>
      </c>
      <c r="BG1" s="151" t="s">
        <v>8</v>
      </c>
      <c r="BI1" s="144" t="s">
        <v>9</v>
      </c>
      <c r="BK1" s="151" t="s">
        <v>79</v>
      </c>
    </row>
    <row r="2" spans="1:6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18"/>
      <c r="AX2" s="18"/>
      <c r="BA2">
        <v>1</v>
      </c>
      <c r="BC2" s="145" t="s">
        <v>4</v>
      </c>
      <c r="BE2" t="s">
        <v>33</v>
      </c>
      <c r="BG2" s="145" t="s">
        <v>0</v>
      </c>
      <c r="BI2" s="145" t="s">
        <v>4</v>
      </c>
      <c r="BK2" s="145">
        <v>1</v>
      </c>
    </row>
    <row r="3" spans="1:63" x14ac:dyDescent="0.2">
      <c r="A3" s="2"/>
      <c r="B3" s="4" t="s">
        <v>10</v>
      </c>
      <c r="C3" s="192"/>
      <c r="D3" s="193"/>
      <c r="E3" s="2"/>
      <c r="F3" s="5" t="s">
        <v>11</v>
      </c>
      <c r="G3" s="199"/>
      <c r="H3" s="199"/>
      <c r="I3" s="199"/>
      <c r="J3" s="200"/>
      <c r="K3" s="2"/>
      <c r="L3" s="4" t="s">
        <v>12</v>
      </c>
      <c r="M3" s="29"/>
      <c r="N3" s="2"/>
      <c r="O3" s="5" t="s">
        <v>13</v>
      </c>
      <c r="P3" s="29"/>
      <c r="S3" s="2"/>
      <c r="AO3" s="6"/>
      <c r="AP3" s="6"/>
      <c r="AQ3" s="6"/>
      <c r="AR3" s="6"/>
      <c r="AS3" s="6"/>
      <c r="AT3" s="6"/>
      <c r="AU3" s="6"/>
      <c r="AV3" s="6"/>
      <c r="AW3" s="2"/>
      <c r="AX3" s="2"/>
      <c r="BA3">
        <v>2</v>
      </c>
      <c r="BC3" s="145" t="s">
        <v>6</v>
      </c>
      <c r="BE3" t="s">
        <v>34</v>
      </c>
      <c r="BG3" s="145" t="s">
        <v>1</v>
      </c>
      <c r="BI3" s="145" t="s">
        <v>5</v>
      </c>
      <c r="BK3" s="145">
        <v>2</v>
      </c>
    </row>
    <row r="4" spans="1:63" ht="17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6"/>
      <c r="BA4">
        <v>3</v>
      </c>
      <c r="BC4" s="145" t="s">
        <v>7</v>
      </c>
      <c r="BE4" t="s">
        <v>7</v>
      </c>
      <c r="BG4" s="145" t="s">
        <v>2</v>
      </c>
      <c r="BI4" s="145" t="s">
        <v>6</v>
      </c>
      <c r="BK4" s="145">
        <v>3</v>
      </c>
    </row>
    <row r="5" spans="1:63" ht="13.5" thickBot="1" x14ac:dyDescent="0.25">
      <c r="A5" s="2"/>
      <c r="B5" s="201" t="s">
        <v>74</v>
      </c>
      <c r="C5" s="202"/>
      <c r="D5" s="119" t="s">
        <v>123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BA5" t="s">
        <v>7</v>
      </c>
      <c r="BG5" s="145" t="s">
        <v>3</v>
      </c>
      <c r="BI5" s="145" t="s">
        <v>7</v>
      </c>
      <c r="BK5" s="145">
        <v>4</v>
      </c>
    </row>
    <row r="6" spans="1:63" ht="15" customHeight="1" x14ac:dyDescent="0.3">
      <c r="A6" s="2"/>
      <c r="B6" s="194" t="s">
        <v>186</v>
      </c>
      <c r="C6" s="241"/>
      <c r="D6" s="131">
        <v>31</v>
      </c>
      <c r="E6" s="2"/>
      <c r="F6" s="207" t="s">
        <v>65</v>
      </c>
      <c r="G6" s="208"/>
      <c r="H6" s="208"/>
      <c r="I6" s="208"/>
      <c r="J6" s="209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Z6" s="63"/>
      <c r="AA6" s="63"/>
      <c r="AB6" s="63"/>
      <c r="AC6" s="63"/>
      <c r="AD6" s="63"/>
      <c r="AE6" s="63"/>
      <c r="AF6" s="63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BG6" s="145" t="s">
        <v>7</v>
      </c>
      <c r="BK6" s="145" t="s">
        <v>7</v>
      </c>
    </row>
    <row r="7" spans="1:63" ht="15" customHeight="1" thickBot="1" x14ac:dyDescent="0.35">
      <c r="A7" s="2"/>
      <c r="B7" s="194" t="s">
        <v>187</v>
      </c>
      <c r="C7" s="241"/>
      <c r="D7" s="131">
        <v>16</v>
      </c>
      <c r="E7" s="2"/>
      <c r="F7" s="210" t="s">
        <v>63</v>
      </c>
      <c r="G7" s="211"/>
      <c r="H7" s="211"/>
      <c r="I7" s="211"/>
      <c r="J7" s="212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Z7" s="63"/>
      <c r="AA7" s="63"/>
      <c r="AB7" s="63"/>
      <c r="AC7" s="63"/>
      <c r="AD7" s="63"/>
      <c r="AE7" s="63"/>
      <c r="AF7" s="63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BC7" s="1"/>
    </row>
    <row r="8" spans="1:63" ht="18" customHeight="1" thickBot="1" x14ac:dyDescent="0.35">
      <c r="A8" s="2"/>
      <c r="B8" s="194" t="s">
        <v>188</v>
      </c>
      <c r="C8" s="241"/>
      <c r="D8" s="131">
        <v>6</v>
      </c>
      <c r="E8" s="2"/>
      <c r="F8" s="196">
        <f>SUM(D6:D11)</f>
        <v>100</v>
      </c>
      <c r="G8" s="197"/>
      <c r="H8" s="197"/>
      <c r="I8" s="197"/>
      <c r="J8" s="198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Z8" s="63"/>
      <c r="AA8" s="63"/>
      <c r="AB8" s="63"/>
      <c r="AC8" s="63"/>
      <c r="AD8" s="63"/>
      <c r="AE8" s="63"/>
      <c r="AF8" s="63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BA8" s="144" t="s">
        <v>139</v>
      </c>
      <c r="BC8" s="148" t="s">
        <v>125</v>
      </c>
      <c r="BD8" s="145"/>
      <c r="BE8" s="144" t="s">
        <v>101</v>
      </c>
      <c r="BG8" s="144" t="s">
        <v>167</v>
      </c>
      <c r="BI8" s="144" t="s">
        <v>163</v>
      </c>
      <c r="BJ8" s="145"/>
      <c r="BK8" s="144" t="s">
        <v>162</v>
      </c>
    </row>
    <row r="9" spans="1:63" ht="14.25" customHeight="1" x14ac:dyDescent="0.3">
      <c r="A9" s="2"/>
      <c r="B9" s="204" t="s">
        <v>189</v>
      </c>
      <c r="C9" s="205"/>
      <c r="D9" s="130">
        <v>16</v>
      </c>
      <c r="E9" s="2"/>
      <c r="F9" s="176"/>
      <c r="G9" s="176"/>
      <c r="H9" s="176"/>
      <c r="I9" s="176"/>
      <c r="J9" s="176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Z9" s="63"/>
      <c r="AA9" s="63"/>
      <c r="AB9" s="63"/>
      <c r="AC9" s="63"/>
      <c r="AD9" s="63"/>
      <c r="AE9" s="63"/>
      <c r="AF9" s="63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BA9" s="145" t="s">
        <v>4</v>
      </c>
      <c r="BC9" s="145" t="s">
        <v>4</v>
      </c>
      <c r="BD9" s="145"/>
      <c r="BE9" s="147" t="s">
        <v>166</v>
      </c>
      <c r="BG9" s="146" t="s">
        <v>106</v>
      </c>
      <c r="BI9" s="146" t="s">
        <v>164</v>
      </c>
      <c r="BJ9" s="145"/>
      <c r="BK9" s="147" t="s">
        <v>103</v>
      </c>
    </row>
    <row r="10" spans="1:63" ht="12.75" customHeight="1" x14ac:dyDescent="0.3">
      <c r="A10" s="2"/>
      <c r="B10" s="204" t="s">
        <v>190</v>
      </c>
      <c r="C10" s="205"/>
      <c r="D10" s="130">
        <v>19</v>
      </c>
      <c r="E10" s="2"/>
      <c r="F10" s="176"/>
      <c r="G10" s="176"/>
      <c r="H10" s="176"/>
      <c r="I10" s="176"/>
      <c r="J10" s="176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Z10" s="63"/>
      <c r="AA10" s="63"/>
      <c r="AB10" s="63"/>
      <c r="AC10" s="63"/>
      <c r="AD10" s="63"/>
      <c r="AE10" s="63"/>
      <c r="AF10" s="63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BA10" s="146" t="s">
        <v>161</v>
      </c>
      <c r="BC10" s="146" t="s">
        <v>124</v>
      </c>
      <c r="BD10" s="145"/>
      <c r="BE10" s="147" t="s">
        <v>103</v>
      </c>
      <c r="BG10" s="147" t="s">
        <v>107</v>
      </c>
      <c r="BI10" s="146" t="s">
        <v>165</v>
      </c>
      <c r="BJ10" s="145"/>
      <c r="BK10" s="147" t="s">
        <v>104</v>
      </c>
    </row>
    <row r="11" spans="1:63" ht="14.25" customHeight="1" x14ac:dyDescent="0.3">
      <c r="A11" s="2"/>
      <c r="B11" s="194" t="s">
        <v>191</v>
      </c>
      <c r="C11" s="195"/>
      <c r="D11" s="118">
        <v>12</v>
      </c>
      <c r="E11" s="2"/>
      <c r="F11" s="176"/>
      <c r="G11" s="176"/>
      <c r="H11" s="176"/>
      <c r="I11" s="176"/>
      <c r="J11" s="176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Z11" s="63"/>
      <c r="AA11" s="63"/>
      <c r="AB11" s="63"/>
      <c r="AC11" s="63"/>
      <c r="AD11" s="63"/>
      <c r="AE11" s="63"/>
      <c r="AF11" s="63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BA11" s="146" t="s">
        <v>160</v>
      </c>
      <c r="BC11" s="146" t="s">
        <v>86</v>
      </c>
      <c r="BD11" s="145"/>
      <c r="BE11" s="147" t="s">
        <v>104</v>
      </c>
      <c r="BG11" s="147" t="s">
        <v>169</v>
      </c>
      <c r="BI11" s="146" t="s">
        <v>6</v>
      </c>
      <c r="BJ11" s="145"/>
      <c r="BK11" s="147" t="s">
        <v>6</v>
      </c>
    </row>
    <row r="12" spans="1:63" ht="12.75" customHeight="1" x14ac:dyDescent="0.3">
      <c r="A12" s="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Z12" s="63"/>
      <c r="AA12" s="63"/>
      <c r="AB12" s="63"/>
      <c r="AC12" s="63"/>
      <c r="AD12" s="63"/>
      <c r="AE12" s="63"/>
      <c r="AF12" s="63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Y12" s="91"/>
      <c r="BA12" s="146" t="s">
        <v>84</v>
      </c>
      <c r="BC12" s="146" t="s">
        <v>87</v>
      </c>
      <c r="BD12" s="145"/>
      <c r="BE12" s="147" t="s">
        <v>6</v>
      </c>
      <c r="BG12" s="147" t="s">
        <v>84</v>
      </c>
      <c r="BI12" s="145" t="s">
        <v>7</v>
      </c>
      <c r="BJ12" s="145"/>
      <c r="BK12" s="147" t="s">
        <v>7</v>
      </c>
    </row>
    <row r="13" spans="1:63" x14ac:dyDescent="0.2">
      <c r="A13" s="2"/>
      <c r="B13" s="2"/>
      <c r="BA13" s="146" t="s">
        <v>7</v>
      </c>
      <c r="BC13" s="146" t="s">
        <v>6</v>
      </c>
      <c r="BD13" s="149"/>
      <c r="BE13" s="147" t="s">
        <v>7</v>
      </c>
      <c r="BG13" s="145" t="s">
        <v>7</v>
      </c>
    </row>
    <row r="14" spans="1:63" x14ac:dyDescent="0.2">
      <c r="A14" s="213"/>
      <c r="B14" s="98" t="s">
        <v>17</v>
      </c>
      <c r="C14" s="188" t="s">
        <v>186</v>
      </c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89"/>
      <c r="O14" s="177"/>
      <c r="P14" s="188" t="s">
        <v>187</v>
      </c>
      <c r="Q14" s="190"/>
      <c r="R14" s="190"/>
      <c r="S14" s="190"/>
      <c r="T14" s="190"/>
      <c r="U14" s="189"/>
      <c r="V14" s="178"/>
      <c r="W14" s="188" t="s">
        <v>188</v>
      </c>
      <c r="X14" s="189"/>
      <c r="Y14" s="187" t="s">
        <v>177</v>
      </c>
      <c r="Z14" s="178"/>
      <c r="AA14" s="188" t="s">
        <v>189</v>
      </c>
      <c r="AB14" s="190"/>
      <c r="AC14" s="190"/>
      <c r="AD14" s="190"/>
      <c r="AE14" s="190"/>
      <c r="AF14" s="190"/>
      <c r="AG14" s="190"/>
      <c r="AH14" s="189"/>
      <c r="AI14" s="177"/>
      <c r="AJ14" s="188" t="s">
        <v>190</v>
      </c>
      <c r="AK14" s="190"/>
      <c r="AL14" s="190"/>
      <c r="AM14" s="190"/>
      <c r="AN14" s="190"/>
      <c r="AO14" s="190"/>
      <c r="AP14" s="190"/>
      <c r="AQ14" s="189"/>
      <c r="AR14" s="177"/>
      <c r="AS14" s="188" t="s">
        <v>191</v>
      </c>
      <c r="AT14" s="190"/>
      <c r="AU14" s="190"/>
      <c r="AV14" s="190"/>
      <c r="AW14" s="189"/>
      <c r="AX14" s="177"/>
      <c r="AY14" s="59"/>
      <c r="AZ14" s="59"/>
      <c r="BA14" s="59"/>
      <c r="BB14" s="59"/>
      <c r="BC14" s="146" t="s">
        <v>7</v>
      </c>
      <c r="BD14" s="150"/>
      <c r="BE14" s="91"/>
      <c r="BG14" s="1"/>
      <c r="BJ14" s="58"/>
    </row>
    <row r="15" spans="1:63" x14ac:dyDescent="0.2">
      <c r="A15" s="214"/>
      <c r="B15" s="7" t="s">
        <v>19</v>
      </c>
      <c r="C15" s="104" t="s">
        <v>91</v>
      </c>
      <c r="D15" s="104" t="s">
        <v>144</v>
      </c>
      <c r="E15" s="66" t="s">
        <v>92</v>
      </c>
      <c r="F15" s="66" t="s">
        <v>93</v>
      </c>
      <c r="G15" s="66" t="s">
        <v>94</v>
      </c>
      <c r="H15" s="66" t="s">
        <v>95</v>
      </c>
      <c r="I15" s="66" t="s">
        <v>96</v>
      </c>
      <c r="J15" s="66" t="s">
        <v>97</v>
      </c>
      <c r="K15" s="66" t="s">
        <v>98</v>
      </c>
      <c r="L15" s="66" t="s">
        <v>82</v>
      </c>
      <c r="M15" s="66" t="s">
        <v>83</v>
      </c>
      <c r="N15" s="66">
        <v>6</v>
      </c>
      <c r="O15" s="177"/>
      <c r="P15" s="66">
        <v>7</v>
      </c>
      <c r="Q15" s="104">
        <v>8</v>
      </c>
      <c r="R15" s="104">
        <v>9</v>
      </c>
      <c r="S15" s="104" t="s">
        <v>116</v>
      </c>
      <c r="T15" s="104" t="s">
        <v>117</v>
      </c>
      <c r="U15" s="104" t="s">
        <v>118</v>
      </c>
      <c r="V15" s="178"/>
      <c r="W15" s="104" t="s">
        <v>119</v>
      </c>
      <c r="X15" s="104" t="s">
        <v>120</v>
      </c>
      <c r="Y15" s="187"/>
      <c r="Z15" s="179"/>
      <c r="AA15" s="66" t="s">
        <v>76</v>
      </c>
      <c r="AB15" s="66" t="s">
        <v>77</v>
      </c>
      <c r="AC15" s="66" t="s">
        <v>151</v>
      </c>
      <c r="AD15" s="66" t="s">
        <v>192</v>
      </c>
      <c r="AE15" s="66" t="s">
        <v>193</v>
      </c>
      <c r="AF15" s="66">
        <v>13</v>
      </c>
      <c r="AG15" s="66" t="s">
        <v>130</v>
      </c>
      <c r="AH15" s="66" t="s">
        <v>131</v>
      </c>
      <c r="AI15" s="177"/>
      <c r="AJ15" s="66" t="s">
        <v>194</v>
      </c>
      <c r="AK15" s="66" t="s">
        <v>195</v>
      </c>
      <c r="AL15" s="66" t="s">
        <v>196</v>
      </c>
      <c r="AM15" s="66">
        <v>16</v>
      </c>
      <c r="AN15" s="66" t="s">
        <v>197</v>
      </c>
      <c r="AO15" s="66" t="s">
        <v>198</v>
      </c>
      <c r="AP15" s="66" t="s">
        <v>199</v>
      </c>
      <c r="AQ15" s="66" t="s">
        <v>200</v>
      </c>
      <c r="AR15" s="177"/>
      <c r="AS15" s="66" t="s">
        <v>152</v>
      </c>
      <c r="AT15" s="66" t="s">
        <v>201</v>
      </c>
      <c r="AU15" s="104" t="s">
        <v>202</v>
      </c>
      <c r="AV15" s="104" t="s">
        <v>155</v>
      </c>
      <c r="AW15" s="104" t="s">
        <v>156</v>
      </c>
      <c r="AX15" s="177"/>
      <c r="BA15" s="59"/>
      <c r="BB15" s="59"/>
      <c r="BC15" s="59"/>
      <c r="BD15" s="59"/>
      <c r="BE15" s="91"/>
      <c r="BG15" s="1"/>
      <c r="BJ15" s="58"/>
    </row>
    <row r="16" spans="1:63" x14ac:dyDescent="0.2">
      <c r="A16" s="8"/>
      <c r="B16" s="9"/>
      <c r="C16" s="20" t="s">
        <v>85</v>
      </c>
      <c r="D16" s="20" t="s">
        <v>81</v>
      </c>
      <c r="E16" s="20" t="s">
        <v>85</v>
      </c>
      <c r="F16" s="20" t="s">
        <v>81</v>
      </c>
      <c r="G16" s="20" t="s">
        <v>85</v>
      </c>
      <c r="H16" s="20" t="s">
        <v>85</v>
      </c>
      <c r="I16" s="20" t="s">
        <v>85</v>
      </c>
      <c r="J16" s="20" t="s">
        <v>157</v>
      </c>
      <c r="K16" s="20" t="s">
        <v>85</v>
      </c>
      <c r="L16" s="20" t="s">
        <v>85</v>
      </c>
      <c r="M16" s="20" t="s">
        <v>81</v>
      </c>
      <c r="N16" s="20" t="s">
        <v>85</v>
      </c>
      <c r="O16" s="177"/>
      <c r="P16" s="20" t="s">
        <v>81</v>
      </c>
      <c r="Q16" s="142" t="s">
        <v>157</v>
      </c>
      <c r="R16" s="142" t="s">
        <v>157</v>
      </c>
      <c r="S16" s="142" t="s">
        <v>158</v>
      </c>
      <c r="T16" s="20" t="s">
        <v>85</v>
      </c>
      <c r="U16" s="20" t="s">
        <v>85</v>
      </c>
      <c r="V16" s="178"/>
      <c r="W16" s="142" t="s">
        <v>158</v>
      </c>
      <c r="X16" s="142" t="s">
        <v>159</v>
      </c>
      <c r="Y16" s="187"/>
      <c r="Z16" s="179"/>
      <c r="AA16" s="20" t="s">
        <v>81</v>
      </c>
      <c r="AB16" s="20" t="s">
        <v>81</v>
      </c>
      <c r="AC16" s="20" t="s">
        <v>85</v>
      </c>
      <c r="AD16" s="20" t="s">
        <v>85</v>
      </c>
      <c r="AE16" s="20" t="s">
        <v>85</v>
      </c>
      <c r="AF16" s="20" t="s">
        <v>81</v>
      </c>
      <c r="AG16" s="20" t="s">
        <v>157</v>
      </c>
      <c r="AH16" s="20" t="s">
        <v>81</v>
      </c>
      <c r="AI16" s="177"/>
      <c r="AJ16" s="20" t="s">
        <v>85</v>
      </c>
      <c r="AK16" s="20" t="s">
        <v>85</v>
      </c>
      <c r="AL16" s="20" t="s">
        <v>85</v>
      </c>
      <c r="AM16" s="20" t="s">
        <v>81</v>
      </c>
      <c r="AN16" s="20" t="s">
        <v>85</v>
      </c>
      <c r="AO16" s="20" t="s">
        <v>81</v>
      </c>
      <c r="AP16" s="20" t="s">
        <v>85</v>
      </c>
      <c r="AQ16" s="20" t="s">
        <v>85</v>
      </c>
      <c r="AR16" s="177"/>
      <c r="AS16" s="20" t="s">
        <v>81</v>
      </c>
      <c r="AT16" s="20" t="s">
        <v>157</v>
      </c>
      <c r="AU16" s="20" t="s">
        <v>157</v>
      </c>
      <c r="AV16" s="20" t="s">
        <v>159</v>
      </c>
      <c r="AW16" s="20" t="s">
        <v>85</v>
      </c>
      <c r="AX16" s="177"/>
      <c r="BC16" s="90"/>
    </row>
    <row r="17" spans="1:65" x14ac:dyDescent="0.2">
      <c r="A17" s="7" t="s">
        <v>14</v>
      </c>
      <c r="B17" s="7" t="s">
        <v>15</v>
      </c>
      <c r="C17" s="15">
        <v>3</v>
      </c>
      <c r="D17" s="116">
        <v>2</v>
      </c>
      <c r="E17" s="15">
        <v>2</v>
      </c>
      <c r="F17" s="15">
        <v>2</v>
      </c>
      <c r="G17" s="15">
        <v>3</v>
      </c>
      <c r="H17" s="15">
        <v>4</v>
      </c>
      <c r="I17" s="15">
        <v>2</v>
      </c>
      <c r="J17" s="15">
        <v>2</v>
      </c>
      <c r="K17" s="15">
        <v>3</v>
      </c>
      <c r="L17" s="15">
        <v>3</v>
      </c>
      <c r="M17" s="15">
        <v>2</v>
      </c>
      <c r="N17" s="15">
        <v>3</v>
      </c>
      <c r="O17" s="177"/>
      <c r="P17" s="15">
        <v>2</v>
      </c>
      <c r="Q17" s="116">
        <v>3</v>
      </c>
      <c r="R17" s="116">
        <v>3</v>
      </c>
      <c r="S17" s="116">
        <v>3</v>
      </c>
      <c r="T17" s="116">
        <v>3</v>
      </c>
      <c r="U17" s="116">
        <v>2</v>
      </c>
      <c r="V17" s="178"/>
      <c r="W17" s="116">
        <v>4</v>
      </c>
      <c r="X17" s="116">
        <v>2</v>
      </c>
      <c r="Y17" s="175">
        <v>3</v>
      </c>
      <c r="Z17" s="179"/>
      <c r="AA17" s="15">
        <v>2</v>
      </c>
      <c r="AB17" s="15">
        <v>2</v>
      </c>
      <c r="AC17" s="15">
        <v>2</v>
      </c>
      <c r="AD17" s="15">
        <v>2</v>
      </c>
      <c r="AE17" s="15">
        <v>2</v>
      </c>
      <c r="AF17" s="15">
        <v>2</v>
      </c>
      <c r="AG17" s="15">
        <v>2</v>
      </c>
      <c r="AH17" s="15">
        <v>2</v>
      </c>
      <c r="AI17" s="177"/>
      <c r="AJ17" s="15">
        <v>3</v>
      </c>
      <c r="AK17" s="15">
        <v>2</v>
      </c>
      <c r="AL17" s="15">
        <v>3</v>
      </c>
      <c r="AM17" s="15">
        <v>2</v>
      </c>
      <c r="AN17" s="15">
        <v>3</v>
      </c>
      <c r="AO17" s="15">
        <v>2</v>
      </c>
      <c r="AP17" s="15">
        <v>2</v>
      </c>
      <c r="AQ17" s="15">
        <v>2</v>
      </c>
      <c r="AR17" s="177"/>
      <c r="AS17" s="15">
        <v>2</v>
      </c>
      <c r="AT17" s="15">
        <v>4</v>
      </c>
      <c r="AU17" s="15">
        <v>2</v>
      </c>
      <c r="AV17" s="15">
        <v>2</v>
      </c>
      <c r="AW17" s="15">
        <v>2</v>
      </c>
      <c r="AX17" s="177"/>
      <c r="BA17" s="1" t="s">
        <v>178</v>
      </c>
      <c r="BC17" s="144" t="s">
        <v>168</v>
      </c>
      <c r="BD17" s="145"/>
      <c r="BE17" s="144" t="s">
        <v>170</v>
      </c>
      <c r="BG17" s="1" t="s">
        <v>171</v>
      </c>
      <c r="BI17" s="144" t="s">
        <v>176</v>
      </c>
      <c r="BJ17" s="145"/>
      <c r="BK17" s="1"/>
      <c r="BM17" s="1"/>
    </row>
    <row r="18" spans="1:65" x14ac:dyDescent="0.2">
      <c r="A18" s="10">
        <v>1</v>
      </c>
      <c r="B18" s="109"/>
      <c r="C18" s="123"/>
      <c r="D18" s="117"/>
      <c r="E18" s="117"/>
      <c r="F18" s="117"/>
      <c r="G18" s="117"/>
      <c r="H18" s="117"/>
      <c r="I18" s="117"/>
      <c r="J18" s="123"/>
      <c r="K18" s="117"/>
      <c r="L18" s="117"/>
      <c r="M18" s="117"/>
      <c r="N18" s="117"/>
      <c r="O18" s="109"/>
      <c r="P18" s="117"/>
      <c r="Q18" s="143"/>
      <c r="R18" s="143"/>
      <c r="S18" s="158"/>
      <c r="T18" s="143"/>
      <c r="U18" s="143"/>
      <c r="V18" s="19"/>
      <c r="W18" s="158"/>
      <c r="X18" s="158"/>
      <c r="Y18" s="185"/>
      <c r="Z18" s="11"/>
      <c r="AA18" s="117"/>
      <c r="AB18" s="117"/>
      <c r="AC18" s="123"/>
      <c r="AD18" s="117"/>
      <c r="AE18" s="117"/>
      <c r="AF18" s="117"/>
      <c r="AG18" s="117"/>
      <c r="AH18" s="117"/>
      <c r="AI18" s="109"/>
      <c r="AJ18" s="117"/>
      <c r="AK18" s="117"/>
      <c r="AL18" s="117"/>
      <c r="AM18" s="117"/>
      <c r="AN18" s="123"/>
      <c r="AO18" s="117"/>
      <c r="AP18" s="123"/>
      <c r="AQ18" s="117"/>
      <c r="AR18" s="109"/>
      <c r="AS18" s="117"/>
      <c r="AT18" s="117"/>
      <c r="AU18" s="123"/>
      <c r="AV18" s="123"/>
      <c r="AW18" s="123"/>
      <c r="AX18" s="109"/>
      <c r="BA18" s="91">
        <v>0</v>
      </c>
      <c r="BC18" s="146" t="s">
        <v>105</v>
      </c>
      <c r="BD18" s="145"/>
      <c r="BE18" s="145" t="s">
        <v>4</v>
      </c>
      <c r="BG18" s="146" t="s">
        <v>172</v>
      </c>
      <c r="BI18" s="146" t="s">
        <v>105</v>
      </c>
      <c r="BJ18" s="145"/>
      <c r="BK18" s="91"/>
    </row>
    <row r="19" spans="1:65" x14ac:dyDescent="0.2">
      <c r="A19" s="10">
        <v>2</v>
      </c>
      <c r="B19" s="109"/>
      <c r="C19" s="123"/>
      <c r="D19" s="117"/>
      <c r="E19" s="117"/>
      <c r="F19" s="117"/>
      <c r="G19" s="117"/>
      <c r="H19" s="117"/>
      <c r="I19" s="117"/>
      <c r="J19" s="123"/>
      <c r="K19" s="117"/>
      <c r="L19" s="117"/>
      <c r="M19" s="117"/>
      <c r="N19" s="117"/>
      <c r="O19" s="109"/>
      <c r="P19" s="117"/>
      <c r="Q19" s="143"/>
      <c r="R19" s="143"/>
      <c r="S19" s="158"/>
      <c r="T19" s="143"/>
      <c r="U19" s="143"/>
      <c r="V19" s="19"/>
      <c r="W19" s="158"/>
      <c r="X19" s="158"/>
      <c r="Y19" s="185"/>
      <c r="Z19" s="11"/>
      <c r="AA19" s="117"/>
      <c r="AB19" s="117"/>
      <c r="AC19" s="123"/>
      <c r="AD19" s="117"/>
      <c r="AE19" s="117"/>
      <c r="AF19" s="117"/>
      <c r="AG19" s="117"/>
      <c r="AH19" s="117"/>
      <c r="AI19" s="109"/>
      <c r="AJ19" s="117"/>
      <c r="AK19" s="117"/>
      <c r="AL19" s="117"/>
      <c r="AM19" s="117"/>
      <c r="AN19" s="123"/>
      <c r="AO19" s="117"/>
      <c r="AP19" s="123"/>
      <c r="AQ19" s="117"/>
      <c r="AR19" s="109"/>
      <c r="AS19" s="117"/>
      <c r="AT19" s="117"/>
      <c r="AU19" s="123"/>
      <c r="AV19" s="123"/>
      <c r="AW19" s="123"/>
      <c r="AX19" s="109"/>
      <c r="BA19" s="91">
        <v>1</v>
      </c>
      <c r="BC19" s="146" t="s">
        <v>106</v>
      </c>
      <c r="BD19" s="145"/>
      <c r="BE19" s="147" t="s">
        <v>86</v>
      </c>
      <c r="BG19" s="146" t="s">
        <v>173</v>
      </c>
      <c r="BI19" s="167" t="s">
        <v>212</v>
      </c>
      <c r="BJ19" s="145"/>
      <c r="BK19" s="91"/>
      <c r="BM19" s="91"/>
    </row>
    <row r="20" spans="1:65" x14ac:dyDescent="0.2">
      <c r="A20" s="10">
        <v>3</v>
      </c>
      <c r="B20" s="109"/>
      <c r="C20" s="123"/>
      <c r="D20" s="117"/>
      <c r="E20" s="117"/>
      <c r="F20" s="117"/>
      <c r="G20" s="117"/>
      <c r="H20" s="117"/>
      <c r="I20" s="117"/>
      <c r="J20" s="123"/>
      <c r="K20" s="117"/>
      <c r="L20" s="117"/>
      <c r="M20" s="117"/>
      <c r="N20" s="117"/>
      <c r="O20" s="109"/>
      <c r="P20" s="117"/>
      <c r="Q20" s="143"/>
      <c r="R20" s="143"/>
      <c r="S20" s="158"/>
      <c r="T20" s="143"/>
      <c r="U20" s="143"/>
      <c r="V20" s="19"/>
      <c r="W20" s="158"/>
      <c r="X20" s="158"/>
      <c r="Y20" s="185"/>
      <c r="Z20" s="11"/>
      <c r="AA20" s="117"/>
      <c r="AB20" s="117"/>
      <c r="AC20" s="123"/>
      <c r="AD20" s="117"/>
      <c r="AE20" s="117"/>
      <c r="AF20" s="117"/>
      <c r="AG20" s="117"/>
      <c r="AH20" s="117"/>
      <c r="AI20" s="109"/>
      <c r="AJ20" s="117"/>
      <c r="AK20" s="117"/>
      <c r="AL20" s="117"/>
      <c r="AM20" s="117"/>
      <c r="AN20" s="123"/>
      <c r="AO20" s="117"/>
      <c r="AP20" s="123"/>
      <c r="AQ20" s="117"/>
      <c r="AR20" s="109"/>
      <c r="AS20" s="117"/>
      <c r="AT20" s="117"/>
      <c r="AU20" s="123"/>
      <c r="AV20" s="123"/>
      <c r="AW20" s="123"/>
      <c r="AX20" s="109"/>
      <c r="BA20" s="91">
        <v>2</v>
      </c>
      <c r="BC20" s="146" t="s">
        <v>107</v>
      </c>
      <c r="BD20" s="145"/>
      <c r="BE20" s="147" t="s">
        <v>87</v>
      </c>
      <c r="BG20" s="146" t="s">
        <v>174</v>
      </c>
      <c r="BI20" s="147" t="s">
        <v>102</v>
      </c>
      <c r="BJ20" s="145"/>
      <c r="BK20" s="91"/>
      <c r="BM20" s="91"/>
    </row>
    <row r="21" spans="1:65" x14ac:dyDescent="0.2">
      <c r="A21" s="10">
        <v>4</v>
      </c>
      <c r="B21" s="109"/>
      <c r="C21" s="123"/>
      <c r="D21" s="117"/>
      <c r="E21" s="117"/>
      <c r="F21" s="117"/>
      <c r="G21" s="117"/>
      <c r="H21" s="117"/>
      <c r="I21" s="117"/>
      <c r="J21" s="123"/>
      <c r="K21" s="117"/>
      <c r="L21" s="117"/>
      <c r="M21" s="117"/>
      <c r="N21" s="117"/>
      <c r="O21" s="109"/>
      <c r="P21" s="117"/>
      <c r="Q21" s="143"/>
      <c r="R21" s="143"/>
      <c r="S21" s="158"/>
      <c r="T21" s="143"/>
      <c r="U21" s="143"/>
      <c r="V21" s="19"/>
      <c r="W21" s="158"/>
      <c r="X21" s="158"/>
      <c r="Y21" s="185"/>
      <c r="Z21" s="11"/>
      <c r="AA21" s="117"/>
      <c r="AB21" s="117"/>
      <c r="AC21" s="123"/>
      <c r="AD21" s="117"/>
      <c r="AE21" s="117"/>
      <c r="AF21" s="117"/>
      <c r="AG21" s="117"/>
      <c r="AH21" s="117"/>
      <c r="AI21" s="109"/>
      <c r="AJ21" s="117"/>
      <c r="AK21" s="117"/>
      <c r="AL21" s="117"/>
      <c r="AM21" s="117"/>
      <c r="AN21" s="123"/>
      <c r="AO21" s="117"/>
      <c r="AP21" s="123"/>
      <c r="AQ21" s="117"/>
      <c r="AR21" s="109"/>
      <c r="AS21" s="117"/>
      <c r="AT21" s="117"/>
      <c r="AU21" s="123"/>
      <c r="AV21" s="123"/>
      <c r="AW21" s="123"/>
      <c r="AX21" s="109"/>
      <c r="BA21" s="91">
        <v>3</v>
      </c>
      <c r="BC21" s="146" t="s">
        <v>88</v>
      </c>
      <c r="BD21" s="145"/>
      <c r="BE21" s="147" t="s">
        <v>6</v>
      </c>
      <c r="BG21" s="146" t="s">
        <v>175</v>
      </c>
      <c r="BI21" s="145" t="s">
        <v>7</v>
      </c>
      <c r="BJ21" s="145"/>
      <c r="BK21" s="91"/>
      <c r="BM21" s="91"/>
    </row>
    <row r="22" spans="1:65" x14ac:dyDescent="0.2">
      <c r="A22" s="10">
        <v>5</v>
      </c>
      <c r="B22" s="109"/>
      <c r="C22" s="123"/>
      <c r="D22" s="117"/>
      <c r="E22" s="117"/>
      <c r="F22" s="117"/>
      <c r="G22" s="117"/>
      <c r="H22" s="117"/>
      <c r="I22" s="117"/>
      <c r="J22" s="123"/>
      <c r="K22" s="117"/>
      <c r="L22" s="117"/>
      <c r="M22" s="117"/>
      <c r="N22" s="117"/>
      <c r="O22" s="109"/>
      <c r="P22" s="117"/>
      <c r="Q22" s="143"/>
      <c r="R22" s="143"/>
      <c r="S22" s="158"/>
      <c r="T22" s="143"/>
      <c r="U22" s="143"/>
      <c r="V22" s="19"/>
      <c r="W22" s="158"/>
      <c r="X22" s="158"/>
      <c r="Y22" s="185"/>
      <c r="Z22" s="11"/>
      <c r="AA22" s="117"/>
      <c r="AB22" s="117"/>
      <c r="AC22" s="123"/>
      <c r="AD22" s="117"/>
      <c r="AE22" s="117"/>
      <c r="AF22" s="117"/>
      <c r="AG22" s="117"/>
      <c r="AH22" s="117"/>
      <c r="AI22" s="109"/>
      <c r="AJ22" s="117"/>
      <c r="AK22" s="117"/>
      <c r="AL22" s="117"/>
      <c r="AM22" s="117"/>
      <c r="AN22" s="123"/>
      <c r="AO22" s="117"/>
      <c r="AP22" s="123"/>
      <c r="AQ22" s="117"/>
      <c r="AR22" s="109"/>
      <c r="AS22" s="117"/>
      <c r="AT22" s="117"/>
      <c r="AU22" s="123"/>
      <c r="AV22" s="123"/>
      <c r="AW22" s="123"/>
      <c r="AX22" s="109"/>
      <c r="BA22" s="91"/>
      <c r="BC22" s="146" t="s">
        <v>84</v>
      </c>
      <c r="BD22" s="145"/>
      <c r="BE22" s="145" t="s">
        <v>7</v>
      </c>
      <c r="BG22" s="146" t="s">
        <v>84</v>
      </c>
      <c r="BI22" s="91"/>
      <c r="BM22" s="91"/>
    </row>
    <row r="23" spans="1:65" x14ac:dyDescent="0.2">
      <c r="A23" s="10">
        <v>6</v>
      </c>
      <c r="B23" s="109"/>
      <c r="C23" s="123"/>
      <c r="D23" s="117"/>
      <c r="E23" s="117"/>
      <c r="F23" s="117"/>
      <c r="G23" s="117"/>
      <c r="H23" s="117"/>
      <c r="I23" s="117"/>
      <c r="J23" s="123"/>
      <c r="K23" s="117"/>
      <c r="L23" s="117"/>
      <c r="M23" s="117"/>
      <c r="N23" s="117"/>
      <c r="O23" s="109"/>
      <c r="P23" s="117"/>
      <c r="Q23" s="143"/>
      <c r="R23" s="143"/>
      <c r="S23" s="158"/>
      <c r="T23" s="143"/>
      <c r="U23" s="143"/>
      <c r="V23" s="19"/>
      <c r="W23" s="158"/>
      <c r="X23" s="158"/>
      <c r="Y23" s="185"/>
      <c r="Z23" s="11"/>
      <c r="AA23" s="117"/>
      <c r="AB23" s="117"/>
      <c r="AC23" s="123"/>
      <c r="AD23" s="117"/>
      <c r="AE23" s="117"/>
      <c r="AF23" s="117"/>
      <c r="AG23" s="117"/>
      <c r="AH23" s="117"/>
      <c r="AI23" s="109"/>
      <c r="AJ23" s="117"/>
      <c r="AK23" s="117"/>
      <c r="AL23" s="117"/>
      <c r="AM23" s="117"/>
      <c r="AN23" s="123"/>
      <c r="AO23" s="117"/>
      <c r="AP23" s="123"/>
      <c r="AQ23" s="117"/>
      <c r="AR23" s="109"/>
      <c r="AS23" s="117"/>
      <c r="AT23" s="117"/>
      <c r="AU23" s="123"/>
      <c r="AV23" s="123"/>
      <c r="AW23" s="123"/>
      <c r="AX23" s="109"/>
      <c r="BA23" s="91"/>
      <c r="BC23" s="146" t="s">
        <v>7</v>
      </c>
      <c r="BD23" s="145"/>
      <c r="BG23" s="146" t="s">
        <v>7</v>
      </c>
      <c r="BM23" s="91"/>
    </row>
    <row r="24" spans="1:65" x14ac:dyDescent="0.2">
      <c r="A24" s="10">
        <v>7</v>
      </c>
      <c r="B24" s="109"/>
      <c r="C24" s="123"/>
      <c r="D24" s="117"/>
      <c r="E24" s="117"/>
      <c r="F24" s="117"/>
      <c r="G24" s="117"/>
      <c r="H24" s="117"/>
      <c r="I24" s="117"/>
      <c r="J24" s="123"/>
      <c r="K24" s="117"/>
      <c r="L24" s="117"/>
      <c r="M24" s="117"/>
      <c r="N24" s="117"/>
      <c r="O24" s="109"/>
      <c r="P24" s="117"/>
      <c r="Q24" s="143"/>
      <c r="R24" s="143"/>
      <c r="S24" s="158"/>
      <c r="T24" s="143"/>
      <c r="U24" s="143"/>
      <c r="V24" s="19"/>
      <c r="W24" s="158"/>
      <c r="X24" s="158"/>
      <c r="Y24" s="185"/>
      <c r="Z24" s="11"/>
      <c r="AA24" s="117"/>
      <c r="AB24" s="117"/>
      <c r="AC24" s="123"/>
      <c r="AD24" s="117"/>
      <c r="AE24" s="117"/>
      <c r="AF24" s="117"/>
      <c r="AG24" s="117"/>
      <c r="AH24" s="117"/>
      <c r="AI24" s="109"/>
      <c r="AJ24" s="117"/>
      <c r="AK24" s="117"/>
      <c r="AL24" s="117"/>
      <c r="AM24" s="117"/>
      <c r="AN24" s="123"/>
      <c r="AO24" s="117"/>
      <c r="AP24" s="123"/>
      <c r="AQ24" s="117"/>
      <c r="AR24" s="109"/>
      <c r="AS24" s="117"/>
      <c r="AT24" s="117"/>
      <c r="AU24" s="123"/>
      <c r="AV24" s="123"/>
      <c r="AW24" s="123"/>
      <c r="AX24" s="109"/>
      <c r="BC24" s="108"/>
    </row>
    <row r="25" spans="1:65" x14ac:dyDescent="0.2">
      <c r="A25" s="10">
        <v>8</v>
      </c>
      <c r="B25" s="109"/>
      <c r="C25" s="123"/>
      <c r="D25" s="117"/>
      <c r="E25" s="117"/>
      <c r="F25" s="117"/>
      <c r="G25" s="117"/>
      <c r="H25" s="117"/>
      <c r="I25" s="117"/>
      <c r="J25" s="123"/>
      <c r="K25" s="117"/>
      <c r="L25" s="117"/>
      <c r="M25" s="117"/>
      <c r="N25" s="117"/>
      <c r="O25" s="109"/>
      <c r="P25" s="117"/>
      <c r="Q25" s="143"/>
      <c r="R25" s="143"/>
      <c r="S25" s="158"/>
      <c r="T25" s="143"/>
      <c r="U25" s="143"/>
      <c r="V25" s="19"/>
      <c r="W25" s="158"/>
      <c r="X25" s="158"/>
      <c r="Y25" s="185"/>
      <c r="Z25" s="11"/>
      <c r="AA25" s="117"/>
      <c r="AB25" s="117"/>
      <c r="AC25" s="123"/>
      <c r="AD25" s="117"/>
      <c r="AE25" s="117"/>
      <c r="AF25" s="117"/>
      <c r="AG25" s="117"/>
      <c r="AH25" s="117"/>
      <c r="AI25" s="109"/>
      <c r="AJ25" s="117"/>
      <c r="AK25" s="117"/>
      <c r="AL25" s="117"/>
      <c r="AM25" s="117"/>
      <c r="AN25" s="123"/>
      <c r="AO25" s="117"/>
      <c r="AP25" s="123"/>
      <c r="AQ25" s="117"/>
      <c r="AR25" s="109"/>
      <c r="AS25" s="117"/>
      <c r="AT25" s="117"/>
      <c r="AU25" s="123"/>
      <c r="AV25" s="123"/>
      <c r="AW25" s="123"/>
      <c r="AX25" s="109"/>
    </row>
    <row r="26" spans="1:65" x14ac:dyDescent="0.2">
      <c r="A26" s="10">
        <v>9</v>
      </c>
      <c r="B26" s="109"/>
      <c r="C26" s="123"/>
      <c r="D26" s="117"/>
      <c r="E26" s="117"/>
      <c r="F26" s="117"/>
      <c r="G26" s="117"/>
      <c r="H26" s="117"/>
      <c r="I26" s="117"/>
      <c r="J26" s="123"/>
      <c r="K26" s="117"/>
      <c r="L26" s="117"/>
      <c r="M26" s="117"/>
      <c r="N26" s="117"/>
      <c r="O26" s="109"/>
      <c r="P26" s="117"/>
      <c r="Q26" s="143"/>
      <c r="R26" s="143"/>
      <c r="S26" s="158"/>
      <c r="T26" s="143"/>
      <c r="U26" s="143"/>
      <c r="V26" s="19"/>
      <c r="W26" s="158"/>
      <c r="X26" s="158"/>
      <c r="Y26" s="185"/>
      <c r="Z26" s="11"/>
      <c r="AA26" s="117"/>
      <c r="AB26" s="117"/>
      <c r="AC26" s="123"/>
      <c r="AD26" s="117"/>
      <c r="AE26" s="117"/>
      <c r="AF26" s="117"/>
      <c r="AG26" s="117"/>
      <c r="AH26" s="117"/>
      <c r="AI26" s="109"/>
      <c r="AJ26" s="117"/>
      <c r="AK26" s="117"/>
      <c r="AL26" s="117"/>
      <c r="AM26" s="117"/>
      <c r="AN26" s="123"/>
      <c r="AO26" s="117"/>
      <c r="AP26" s="123"/>
      <c r="AQ26" s="117"/>
      <c r="AR26" s="109"/>
      <c r="AS26" s="117"/>
      <c r="AT26" s="117"/>
      <c r="AU26" s="123"/>
      <c r="AV26" s="123"/>
      <c r="AW26" s="123"/>
      <c r="AX26" s="109"/>
      <c r="BE26" s="1"/>
      <c r="BI26" s="1"/>
    </row>
    <row r="27" spans="1:65" x14ac:dyDescent="0.2">
      <c r="A27" s="10">
        <v>10</v>
      </c>
      <c r="B27" s="109"/>
      <c r="C27" s="123"/>
      <c r="D27" s="117"/>
      <c r="E27" s="117"/>
      <c r="F27" s="117"/>
      <c r="G27" s="117"/>
      <c r="H27" s="117"/>
      <c r="I27" s="117"/>
      <c r="J27" s="123"/>
      <c r="K27" s="117"/>
      <c r="L27" s="117"/>
      <c r="M27" s="117"/>
      <c r="N27" s="117"/>
      <c r="O27" s="109"/>
      <c r="P27" s="117"/>
      <c r="Q27" s="143"/>
      <c r="R27" s="143"/>
      <c r="S27" s="158"/>
      <c r="T27" s="143"/>
      <c r="U27" s="143"/>
      <c r="V27" s="19"/>
      <c r="W27" s="158"/>
      <c r="X27" s="158"/>
      <c r="Y27" s="185"/>
      <c r="Z27" s="11"/>
      <c r="AA27" s="117"/>
      <c r="AB27" s="117"/>
      <c r="AC27" s="123"/>
      <c r="AD27" s="117"/>
      <c r="AE27" s="117"/>
      <c r="AF27" s="117"/>
      <c r="AG27" s="117"/>
      <c r="AH27" s="117"/>
      <c r="AI27" s="109"/>
      <c r="AJ27" s="117"/>
      <c r="AK27" s="117"/>
      <c r="AL27" s="117"/>
      <c r="AM27" s="117"/>
      <c r="AN27" s="123"/>
      <c r="AO27" s="117"/>
      <c r="AP27" s="123"/>
      <c r="AQ27" s="117"/>
      <c r="AR27" s="109"/>
      <c r="AS27" s="117"/>
      <c r="AT27" s="117"/>
      <c r="AU27" s="123"/>
      <c r="AV27" s="123"/>
      <c r="AW27" s="123"/>
      <c r="AX27" s="109"/>
      <c r="BC27" s="1"/>
      <c r="BG27" s="1"/>
    </row>
    <row r="28" spans="1:65" x14ac:dyDescent="0.2">
      <c r="A28" s="10">
        <v>11</v>
      </c>
      <c r="B28" s="109"/>
      <c r="C28" s="123"/>
      <c r="D28" s="117"/>
      <c r="E28" s="117"/>
      <c r="F28" s="117"/>
      <c r="G28" s="117"/>
      <c r="H28" s="117"/>
      <c r="I28" s="117"/>
      <c r="J28" s="123"/>
      <c r="K28" s="117"/>
      <c r="L28" s="117"/>
      <c r="M28" s="117"/>
      <c r="N28" s="117"/>
      <c r="O28" s="109"/>
      <c r="P28" s="117"/>
      <c r="Q28" s="143"/>
      <c r="R28" s="143"/>
      <c r="S28" s="158"/>
      <c r="T28" s="143"/>
      <c r="U28" s="143"/>
      <c r="V28" s="19"/>
      <c r="W28" s="158"/>
      <c r="X28" s="158"/>
      <c r="Y28" s="185"/>
      <c r="Z28" s="11"/>
      <c r="AA28" s="117"/>
      <c r="AB28" s="117"/>
      <c r="AC28" s="123"/>
      <c r="AD28" s="117"/>
      <c r="AE28" s="117"/>
      <c r="AF28" s="117"/>
      <c r="AG28" s="117"/>
      <c r="AH28" s="117"/>
      <c r="AI28" s="109"/>
      <c r="AJ28" s="117"/>
      <c r="AK28" s="117"/>
      <c r="AL28" s="117"/>
      <c r="AM28" s="117"/>
      <c r="AN28" s="123"/>
      <c r="AO28" s="117"/>
      <c r="AP28" s="123"/>
      <c r="AQ28" s="117"/>
      <c r="AR28" s="109"/>
      <c r="AS28" s="117"/>
      <c r="AT28" s="117"/>
      <c r="AU28" s="123"/>
      <c r="AV28" s="123"/>
      <c r="AW28" s="123"/>
      <c r="AX28" s="109"/>
      <c r="BC28" s="91"/>
    </row>
    <row r="29" spans="1:65" x14ac:dyDescent="0.2">
      <c r="A29" s="10">
        <v>12</v>
      </c>
      <c r="B29" s="109"/>
      <c r="C29" s="123"/>
      <c r="D29" s="117"/>
      <c r="E29" s="117"/>
      <c r="F29" s="117"/>
      <c r="G29" s="117"/>
      <c r="H29" s="117"/>
      <c r="I29" s="117"/>
      <c r="J29" s="123"/>
      <c r="K29" s="117"/>
      <c r="L29" s="117"/>
      <c r="M29" s="117"/>
      <c r="N29" s="117"/>
      <c r="O29" s="109"/>
      <c r="P29" s="117"/>
      <c r="Q29" s="143"/>
      <c r="R29" s="143"/>
      <c r="S29" s="158"/>
      <c r="T29" s="143"/>
      <c r="U29" s="143"/>
      <c r="V29" s="19"/>
      <c r="W29" s="158"/>
      <c r="X29" s="158"/>
      <c r="Y29" s="185"/>
      <c r="Z29" s="11"/>
      <c r="AA29" s="117"/>
      <c r="AB29" s="117"/>
      <c r="AC29" s="123"/>
      <c r="AD29" s="117"/>
      <c r="AE29" s="117"/>
      <c r="AF29" s="117"/>
      <c r="AG29" s="117"/>
      <c r="AH29" s="117"/>
      <c r="AI29" s="109"/>
      <c r="AJ29" s="117"/>
      <c r="AK29" s="117"/>
      <c r="AL29" s="117"/>
      <c r="AM29" s="117"/>
      <c r="AN29" s="123"/>
      <c r="AO29" s="117"/>
      <c r="AP29" s="123"/>
      <c r="AQ29" s="117"/>
      <c r="AR29" s="109"/>
      <c r="AS29" s="117"/>
      <c r="AT29" s="117"/>
      <c r="AU29" s="123"/>
      <c r="AV29" s="123"/>
      <c r="AW29" s="123"/>
      <c r="AX29" s="109"/>
      <c r="BC29" s="91"/>
    </row>
    <row r="30" spans="1:65" x14ac:dyDescent="0.2">
      <c r="A30" s="10">
        <v>13</v>
      </c>
      <c r="B30" s="109"/>
      <c r="C30" s="123"/>
      <c r="D30" s="117"/>
      <c r="E30" s="117"/>
      <c r="F30" s="117"/>
      <c r="G30" s="117"/>
      <c r="H30" s="117"/>
      <c r="I30" s="117"/>
      <c r="J30" s="123"/>
      <c r="K30" s="117"/>
      <c r="L30" s="117"/>
      <c r="M30" s="117"/>
      <c r="N30" s="117"/>
      <c r="O30" s="109"/>
      <c r="P30" s="117"/>
      <c r="Q30" s="143"/>
      <c r="R30" s="143"/>
      <c r="S30" s="158"/>
      <c r="T30" s="143"/>
      <c r="U30" s="143"/>
      <c r="V30" s="19"/>
      <c r="W30" s="158"/>
      <c r="X30" s="158"/>
      <c r="Y30" s="185"/>
      <c r="Z30" s="11"/>
      <c r="AA30" s="117"/>
      <c r="AB30" s="117"/>
      <c r="AC30" s="123"/>
      <c r="AD30" s="117"/>
      <c r="AE30" s="117"/>
      <c r="AF30" s="117"/>
      <c r="AG30" s="117"/>
      <c r="AH30" s="117"/>
      <c r="AI30" s="109"/>
      <c r="AJ30" s="117"/>
      <c r="AK30" s="117"/>
      <c r="AL30" s="117"/>
      <c r="AM30" s="117"/>
      <c r="AN30" s="123"/>
      <c r="AO30" s="117"/>
      <c r="AP30" s="123"/>
      <c r="AQ30" s="117"/>
      <c r="AR30" s="109"/>
      <c r="AS30" s="117"/>
      <c r="AT30" s="117"/>
      <c r="AU30" s="123"/>
      <c r="AV30" s="123"/>
      <c r="AW30" s="123"/>
      <c r="AX30" s="109"/>
      <c r="BC30" s="91"/>
    </row>
    <row r="31" spans="1:65" x14ac:dyDescent="0.2">
      <c r="A31" s="10">
        <v>14</v>
      </c>
      <c r="B31" s="109"/>
      <c r="C31" s="123"/>
      <c r="D31" s="117"/>
      <c r="E31" s="117"/>
      <c r="F31" s="117"/>
      <c r="G31" s="117"/>
      <c r="H31" s="117"/>
      <c r="I31" s="117"/>
      <c r="J31" s="123"/>
      <c r="K31" s="117"/>
      <c r="L31" s="117"/>
      <c r="M31" s="117"/>
      <c r="N31" s="117"/>
      <c r="O31" s="109"/>
      <c r="P31" s="117"/>
      <c r="Q31" s="143"/>
      <c r="R31" s="143"/>
      <c r="S31" s="158"/>
      <c r="T31" s="143"/>
      <c r="U31" s="143"/>
      <c r="V31" s="19"/>
      <c r="W31" s="158"/>
      <c r="X31" s="158"/>
      <c r="Y31" s="185"/>
      <c r="Z31" s="11"/>
      <c r="AA31" s="117"/>
      <c r="AB31" s="117"/>
      <c r="AC31" s="123"/>
      <c r="AD31" s="117"/>
      <c r="AE31" s="117"/>
      <c r="AF31" s="117"/>
      <c r="AG31" s="117"/>
      <c r="AH31" s="117"/>
      <c r="AI31" s="109"/>
      <c r="AJ31" s="117"/>
      <c r="AK31" s="117"/>
      <c r="AL31" s="117"/>
      <c r="AM31" s="117"/>
      <c r="AN31" s="123"/>
      <c r="AO31" s="117"/>
      <c r="AP31" s="123"/>
      <c r="AQ31" s="117"/>
      <c r="AR31" s="109"/>
      <c r="AS31" s="117"/>
      <c r="AT31" s="117"/>
      <c r="AU31" s="123"/>
      <c r="AV31" s="123"/>
      <c r="AW31" s="123"/>
      <c r="AX31" s="109"/>
    </row>
    <row r="32" spans="1:65" x14ac:dyDescent="0.2">
      <c r="A32" s="10">
        <v>15</v>
      </c>
      <c r="B32" s="109"/>
      <c r="C32" s="123"/>
      <c r="D32" s="117"/>
      <c r="E32" s="117"/>
      <c r="F32" s="117"/>
      <c r="G32" s="117"/>
      <c r="H32" s="117"/>
      <c r="I32" s="117"/>
      <c r="J32" s="123"/>
      <c r="K32" s="117"/>
      <c r="L32" s="117"/>
      <c r="M32" s="117"/>
      <c r="N32" s="117"/>
      <c r="O32" s="109"/>
      <c r="P32" s="117"/>
      <c r="Q32" s="143"/>
      <c r="R32" s="143"/>
      <c r="S32" s="158"/>
      <c r="T32" s="143"/>
      <c r="U32" s="143"/>
      <c r="V32" s="19"/>
      <c r="W32" s="158"/>
      <c r="X32" s="158"/>
      <c r="Y32" s="185"/>
      <c r="Z32" s="11"/>
      <c r="AA32" s="117"/>
      <c r="AB32" s="117"/>
      <c r="AC32" s="123"/>
      <c r="AD32" s="117"/>
      <c r="AE32" s="117"/>
      <c r="AF32" s="117"/>
      <c r="AG32" s="117"/>
      <c r="AH32" s="117"/>
      <c r="AI32" s="109"/>
      <c r="AJ32" s="117"/>
      <c r="AK32" s="117"/>
      <c r="AL32" s="117"/>
      <c r="AM32" s="117"/>
      <c r="AN32" s="123"/>
      <c r="AO32" s="117"/>
      <c r="AP32" s="123"/>
      <c r="AQ32" s="117"/>
      <c r="AR32" s="109"/>
      <c r="AS32" s="117"/>
      <c r="AT32" s="117"/>
      <c r="AU32" s="123"/>
      <c r="AV32" s="123"/>
      <c r="AW32" s="123"/>
      <c r="AX32" s="109"/>
    </row>
    <row r="33" spans="1:61" x14ac:dyDescent="0.2">
      <c r="A33" s="10">
        <v>16</v>
      </c>
      <c r="B33" s="109"/>
      <c r="C33" s="123"/>
      <c r="D33" s="117"/>
      <c r="E33" s="117"/>
      <c r="F33" s="117"/>
      <c r="G33" s="117"/>
      <c r="H33" s="117"/>
      <c r="I33" s="117"/>
      <c r="J33" s="123"/>
      <c r="K33" s="117"/>
      <c r="L33" s="117"/>
      <c r="M33" s="117"/>
      <c r="N33" s="117"/>
      <c r="O33" s="109"/>
      <c r="P33" s="117"/>
      <c r="Q33" s="143"/>
      <c r="R33" s="143"/>
      <c r="S33" s="158"/>
      <c r="T33" s="143"/>
      <c r="U33" s="143"/>
      <c r="V33" s="19"/>
      <c r="W33" s="158"/>
      <c r="X33" s="158"/>
      <c r="Y33" s="185"/>
      <c r="Z33" s="11"/>
      <c r="AA33" s="117"/>
      <c r="AB33" s="117"/>
      <c r="AC33" s="123"/>
      <c r="AD33" s="117"/>
      <c r="AE33" s="117"/>
      <c r="AF33" s="117"/>
      <c r="AG33" s="117"/>
      <c r="AH33" s="117"/>
      <c r="AI33" s="109"/>
      <c r="AJ33" s="117"/>
      <c r="AK33" s="117"/>
      <c r="AL33" s="117"/>
      <c r="AM33" s="117"/>
      <c r="AN33" s="123"/>
      <c r="AO33" s="117"/>
      <c r="AP33" s="123"/>
      <c r="AQ33" s="117"/>
      <c r="AR33" s="109"/>
      <c r="AS33" s="117"/>
      <c r="AT33" s="117"/>
      <c r="AU33" s="123"/>
      <c r="AV33" s="123"/>
      <c r="AW33" s="123"/>
      <c r="AX33" s="109"/>
      <c r="BE33" s="1"/>
      <c r="BI33" s="1"/>
    </row>
    <row r="34" spans="1:61" x14ac:dyDescent="0.2">
      <c r="A34" s="10">
        <v>17</v>
      </c>
      <c r="B34" s="109"/>
      <c r="C34" s="123"/>
      <c r="D34" s="117"/>
      <c r="E34" s="117"/>
      <c r="F34" s="117"/>
      <c r="G34" s="117"/>
      <c r="H34" s="117"/>
      <c r="I34" s="117"/>
      <c r="J34" s="123"/>
      <c r="K34" s="117"/>
      <c r="L34" s="117"/>
      <c r="M34" s="117"/>
      <c r="N34" s="117"/>
      <c r="O34" s="109"/>
      <c r="P34" s="117"/>
      <c r="Q34" s="143"/>
      <c r="R34" s="143"/>
      <c r="S34" s="158"/>
      <c r="T34" s="143"/>
      <c r="U34" s="143"/>
      <c r="V34" s="19"/>
      <c r="W34" s="158"/>
      <c r="X34" s="158"/>
      <c r="Y34" s="185"/>
      <c r="Z34" s="11"/>
      <c r="AA34" s="117"/>
      <c r="AB34" s="117"/>
      <c r="AC34" s="123"/>
      <c r="AD34" s="117"/>
      <c r="AE34" s="117"/>
      <c r="AF34" s="117"/>
      <c r="AG34" s="117"/>
      <c r="AH34" s="117"/>
      <c r="AI34" s="109"/>
      <c r="AJ34" s="117"/>
      <c r="AK34" s="117"/>
      <c r="AL34" s="117"/>
      <c r="AM34" s="117"/>
      <c r="AN34" s="123"/>
      <c r="AO34" s="117"/>
      <c r="AP34" s="123"/>
      <c r="AQ34" s="117"/>
      <c r="AR34" s="109"/>
      <c r="AS34" s="117"/>
      <c r="AT34" s="117"/>
      <c r="AU34" s="123"/>
      <c r="AV34" s="123"/>
      <c r="AW34" s="123"/>
      <c r="AX34" s="109"/>
    </row>
    <row r="35" spans="1:61" x14ac:dyDescent="0.2">
      <c r="A35" s="10">
        <v>18</v>
      </c>
      <c r="B35" s="109"/>
      <c r="C35" s="123"/>
      <c r="D35" s="117"/>
      <c r="E35" s="117"/>
      <c r="F35" s="117"/>
      <c r="G35" s="117"/>
      <c r="H35" s="117"/>
      <c r="I35" s="117"/>
      <c r="J35" s="123"/>
      <c r="K35" s="117"/>
      <c r="L35" s="117"/>
      <c r="M35" s="117"/>
      <c r="N35" s="117"/>
      <c r="O35" s="109"/>
      <c r="P35" s="117"/>
      <c r="Q35" s="143"/>
      <c r="R35" s="143"/>
      <c r="S35" s="158"/>
      <c r="T35" s="143"/>
      <c r="U35" s="143"/>
      <c r="V35" s="19"/>
      <c r="W35" s="158"/>
      <c r="X35" s="158"/>
      <c r="Y35" s="185"/>
      <c r="Z35" s="11"/>
      <c r="AA35" s="117"/>
      <c r="AB35" s="117"/>
      <c r="AC35" s="123"/>
      <c r="AD35" s="117"/>
      <c r="AE35" s="117"/>
      <c r="AF35" s="117"/>
      <c r="AG35" s="117"/>
      <c r="AH35" s="117"/>
      <c r="AI35" s="109"/>
      <c r="AJ35" s="117"/>
      <c r="AK35" s="117"/>
      <c r="AL35" s="117"/>
      <c r="AM35" s="117"/>
      <c r="AN35" s="123"/>
      <c r="AO35" s="117"/>
      <c r="AP35" s="123"/>
      <c r="AQ35" s="117"/>
      <c r="AR35" s="109"/>
      <c r="AS35" s="117"/>
      <c r="AT35" s="117"/>
      <c r="AU35" s="123"/>
      <c r="AV35" s="123"/>
      <c r="AW35" s="123"/>
      <c r="AX35" s="109"/>
      <c r="BG35" s="1"/>
    </row>
    <row r="36" spans="1:61" x14ac:dyDescent="0.2">
      <c r="A36" s="10">
        <v>19</v>
      </c>
      <c r="B36" s="109"/>
      <c r="C36" s="123"/>
      <c r="D36" s="117"/>
      <c r="E36" s="117"/>
      <c r="F36" s="117"/>
      <c r="G36" s="117"/>
      <c r="H36" s="117"/>
      <c r="I36" s="117"/>
      <c r="J36" s="123"/>
      <c r="K36" s="117"/>
      <c r="L36" s="117"/>
      <c r="M36" s="117"/>
      <c r="N36" s="117"/>
      <c r="O36" s="109"/>
      <c r="P36" s="117"/>
      <c r="Q36" s="143"/>
      <c r="R36" s="143"/>
      <c r="S36" s="158"/>
      <c r="T36" s="143"/>
      <c r="U36" s="143"/>
      <c r="V36" s="19"/>
      <c r="W36" s="158"/>
      <c r="X36" s="158"/>
      <c r="Y36" s="185"/>
      <c r="Z36" s="11"/>
      <c r="AA36" s="117"/>
      <c r="AB36" s="117"/>
      <c r="AC36" s="123"/>
      <c r="AD36" s="117"/>
      <c r="AE36" s="117"/>
      <c r="AF36" s="117"/>
      <c r="AG36" s="117"/>
      <c r="AH36" s="117"/>
      <c r="AI36" s="109"/>
      <c r="AJ36" s="117"/>
      <c r="AK36" s="117"/>
      <c r="AL36" s="117"/>
      <c r="AM36" s="117"/>
      <c r="AN36" s="123"/>
      <c r="AO36" s="117"/>
      <c r="AP36" s="123"/>
      <c r="AQ36" s="117"/>
      <c r="AR36" s="109"/>
      <c r="AS36" s="117"/>
      <c r="AT36" s="117"/>
      <c r="AU36" s="123"/>
      <c r="AV36" s="123"/>
      <c r="AW36" s="123"/>
      <c r="AX36" s="109"/>
    </row>
    <row r="37" spans="1:61" x14ac:dyDescent="0.2">
      <c r="A37" s="10">
        <v>20</v>
      </c>
      <c r="B37" s="109"/>
      <c r="C37" s="123"/>
      <c r="D37" s="117"/>
      <c r="E37" s="117"/>
      <c r="F37" s="117"/>
      <c r="G37" s="117"/>
      <c r="H37" s="117"/>
      <c r="I37" s="117"/>
      <c r="J37" s="123"/>
      <c r="K37" s="117"/>
      <c r="L37" s="117"/>
      <c r="M37" s="117"/>
      <c r="N37" s="117"/>
      <c r="O37" s="109"/>
      <c r="P37" s="117"/>
      <c r="Q37" s="143"/>
      <c r="R37" s="143"/>
      <c r="S37" s="158"/>
      <c r="T37" s="143"/>
      <c r="U37" s="143"/>
      <c r="V37" s="19"/>
      <c r="W37" s="158"/>
      <c r="X37" s="158"/>
      <c r="Y37" s="185"/>
      <c r="Z37" s="11"/>
      <c r="AA37" s="117"/>
      <c r="AB37" s="117"/>
      <c r="AC37" s="123"/>
      <c r="AD37" s="117"/>
      <c r="AE37" s="117"/>
      <c r="AF37" s="117"/>
      <c r="AG37" s="117"/>
      <c r="AH37" s="117"/>
      <c r="AI37" s="109"/>
      <c r="AJ37" s="117"/>
      <c r="AK37" s="117"/>
      <c r="AL37" s="117"/>
      <c r="AM37" s="117"/>
      <c r="AN37" s="123"/>
      <c r="AO37" s="117"/>
      <c r="AP37" s="123"/>
      <c r="AQ37" s="117"/>
      <c r="AR37" s="109"/>
      <c r="AS37" s="117"/>
      <c r="AT37" s="117"/>
      <c r="AU37" s="123"/>
      <c r="AV37" s="123"/>
      <c r="AW37" s="123"/>
      <c r="AX37" s="109"/>
    </row>
    <row r="38" spans="1:61" x14ac:dyDescent="0.2">
      <c r="A38" s="10">
        <v>21</v>
      </c>
      <c r="B38" s="109"/>
      <c r="C38" s="123"/>
      <c r="D38" s="117"/>
      <c r="E38" s="117"/>
      <c r="F38" s="117"/>
      <c r="G38" s="117"/>
      <c r="H38" s="117"/>
      <c r="I38" s="117"/>
      <c r="J38" s="123"/>
      <c r="K38" s="117"/>
      <c r="L38" s="117"/>
      <c r="M38" s="117"/>
      <c r="N38" s="117"/>
      <c r="O38" s="109"/>
      <c r="P38" s="117"/>
      <c r="Q38" s="143"/>
      <c r="R38" s="143"/>
      <c r="S38" s="158"/>
      <c r="T38" s="143"/>
      <c r="U38" s="143"/>
      <c r="V38" s="19"/>
      <c r="W38" s="158"/>
      <c r="X38" s="158"/>
      <c r="Y38" s="185"/>
      <c r="Z38" s="11"/>
      <c r="AA38" s="117"/>
      <c r="AB38" s="117"/>
      <c r="AC38" s="123"/>
      <c r="AD38" s="117"/>
      <c r="AE38" s="117"/>
      <c r="AF38" s="117"/>
      <c r="AG38" s="117"/>
      <c r="AH38" s="117"/>
      <c r="AI38" s="109"/>
      <c r="AJ38" s="117"/>
      <c r="AK38" s="117"/>
      <c r="AL38" s="117"/>
      <c r="AM38" s="117"/>
      <c r="AN38" s="123"/>
      <c r="AO38" s="117"/>
      <c r="AP38" s="123"/>
      <c r="AQ38" s="117"/>
      <c r="AR38" s="109"/>
      <c r="AS38" s="117"/>
      <c r="AT38" s="117"/>
      <c r="AU38" s="123"/>
      <c r="AV38" s="123"/>
      <c r="AW38" s="123"/>
      <c r="AX38" s="109"/>
    </row>
    <row r="39" spans="1:61" x14ac:dyDescent="0.2">
      <c r="A39" s="10">
        <v>22</v>
      </c>
      <c r="B39" s="109"/>
      <c r="C39" s="123"/>
      <c r="D39" s="117"/>
      <c r="E39" s="117"/>
      <c r="F39" s="117"/>
      <c r="G39" s="117"/>
      <c r="H39" s="117"/>
      <c r="I39" s="117"/>
      <c r="J39" s="123"/>
      <c r="K39" s="117"/>
      <c r="L39" s="117"/>
      <c r="M39" s="117"/>
      <c r="N39" s="117"/>
      <c r="O39" s="109"/>
      <c r="P39" s="117"/>
      <c r="Q39" s="143"/>
      <c r="R39" s="143"/>
      <c r="S39" s="158"/>
      <c r="T39" s="143"/>
      <c r="U39" s="143"/>
      <c r="V39" s="19"/>
      <c r="W39" s="158"/>
      <c r="X39" s="158"/>
      <c r="Y39" s="185"/>
      <c r="Z39" s="11"/>
      <c r="AA39" s="117"/>
      <c r="AB39" s="117"/>
      <c r="AC39" s="123"/>
      <c r="AD39" s="117"/>
      <c r="AE39" s="117"/>
      <c r="AF39" s="117"/>
      <c r="AG39" s="117"/>
      <c r="AH39" s="117"/>
      <c r="AI39" s="109"/>
      <c r="AJ39" s="117"/>
      <c r="AK39" s="117"/>
      <c r="AL39" s="117"/>
      <c r="AM39" s="117"/>
      <c r="AN39" s="123"/>
      <c r="AO39" s="117"/>
      <c r="AP39" s="123"/>
      <c r="AQ39" s="117"/>
      <c r="AR39" s="109"/>
      <c r="AS39" s="117"/>
      <c r="AT39" s="117"/>
      <c r="AU39" s="123"/>
      <c r="AV39" s="123"/>
      <c r="AW39" s="123"/>
      <c r="AX39" s="109"/>
    </row>
    <row r="40" spans="1:61" x14ac:dyDescent="0.2">
      <c r="A40" s="10">
        <v>23</v>
      </c>
      <c r="B40" s="109"/>
      <c r="C40" s="123"/>
      <c r="D40" s="117"/>
      <c r="E40" s="117"/>
      <c r="F40" s="117"/>
      <c r="G40" s="117"/>
      <c r="H40" s="117"/>
      <c r="I40" s="117"/>
      <c r="J40" s="123"/>
      <c r="K40" s="117"/>
      <c r="L40" s="117"/>
      <c r="M40" s="117"/>
      <c r="N40" s="117"/>
      <c r="O40" s="109"/>
      <c r="P40" s="117"/>
      <c r="Q40" s="143"/>
      <c r="R40" s="143"/>
      <c r="S40" s="158"/>
      <c r="T40" s="143"/>
      <c r="U40" s="143"/>
      <c r="V40" s="19"/>
      <c r="W40" s="158"/>
      <c r="X40" s="158"/>
      <c r="Y40" s="185"/>
      <c r="Z40" s="11"/>
      <c r="AA40" s="117"/>
      <c r="AB40" s="117"/>
      <c r="AC40" s="123"/>
      <c r="AD40" s="117"/>
      <c r="AE40" s="117"/>
      <c r="AF40" s="117"/>
      <c r="AG40" s="117"/>
      <c r="AH40" s="117"/>
      <c r="AI40" s="109"/>
      <c r="AJ40" s="117"/>
      <c r="AK40" s="117"/>
      <c r="AL40" s="117"/>
      <c r="AM40" s="117"/>
      <c r="AN40" s="123"/>
      <c r="AO40" s="117"/>
      <c r="AP40" s="123"/>
      <c r="AQ40" s="117"/>
      <c r="AR40" s="109"/>
      <c r="AS40" s="117"/>
      <c r="AT40" s="117"/>
      <c r="AU40" s="123"/>
      <c r="AV40" s="123"/>
      <c r="AW40" s="123"/>
      <c r="AX40" s="109"/>
    </row>
    <row r="41" spans="1:61" x14ac:dyDescent="0.2">
      <c r="A41" s="10">
        <v>24</v>
      </c>
      <c r="B41" s="109"/>
      <c r="C41" s="123"/>
      <c r="D41" s="117"/>
      <c r="E41" s="117"/>
      <c r="F41" s="117"/>
      <c r="G41" s="117"/>
      <c r="H41" s="117"/>
      <c r="I41" s="117"/>
      <c r="J41" s="123"/>
      <c r="K41" s="117"/>
      <c r="L41" s="117"/>
      <c r="M41" s="117"/>
      <c r="N41" s="117"/>
      <c r="O41" s="109"/>
      <c r="P41" s="117"/>
      <c r="Q41" s="143"/>
      <c r="R41" s="143"/>
      <c r="S41" s="158"/>
      <c r="T41" s="143"/>
      <c r="U41" s="143"/>
      <c r="V41" s="19"/>
      <c r="W41" s="158"/>
      <c r="X41" s="158"/>
      <c r="Y41" s="185"/>
      <c r="Z41" s="11"/>
      <c r="AA41" s="117"/>
      <c r="AB41" s="117"/>
      <c r="AC41" s="123"/>
      <c r="AD41" s="117"/>
      <c r="AE41" s="117"/>
      <c r="AF41" s="117"/>
      <c r="AG41" s="117"/>
      <c r="AH41" s="117"/>
      <c r="AI41" s="109"/>
      <c r="AJ41" s="117"/>
      <c r="AK41" s="117"/>
      <c r="AL41" s="117"/>
      <c r="AM41" s="117"/>
      <c r="AN41" s="123"/>
      <c r="AO41" s="117"/>
      <c r="AP41" s="123"/>
      <c r="AQ41" s="117"/>
      <c r="AR41" s="109"/>
      <c r="AS41" s="117"/>
      <c r="AT41" s="117"/>
      <c r="AU41" s="123"/>
      <c r="AV41" s="123"/>
      <c r="AW41" s="123"/>
      <c r="AX41" s="109"/>
      <c r="BE41" s="1"/>
    </row>
    <row r="42" spans="1:61" x14ac:dyDescent="0.2">
      <c r="A42" s="10">
        <v>25</v>
      </c>
      <c r="B42" s="109"/>
      <c r="C42" s="123"/>
      <c r="D42" s="117"/>
      <c r="E42" s="117"/>
      <c r="F42" s="117"/>
      <c r="G42" s="117"/>
      <c r="H42" s="117"/>
      <c r="I42" s="117"/>
      <c r="J42" s="123"/>
      <c r="K42" s="117"/>
      <c r="L42" s="117"/>
      <c r="M42" s="117"/>
      <c r="N42" s="117"/>
      <c r="O42" s="109"/>
      <c r="P42" s="117"/>
      <c r="Q42" s="143"/>
      <c r="R42" s="143"/>
      <c r="S42" s="158"/>
      <c r="T42" s="143"/>
      <c r="U42" s="143"/>
      <c r="V42" s="19"/>
      <c r="W42" s="158"/>
      <c r="X42" s="158"/>
      <c r="Y42" s="185"/>
      <c r="Z42" s="11"/>
      <c r="AA42" s="117"/>
      <c r="AB42" s="117"/>
      <c r="AC42" s="123"/>
      <c r="AD42" s="117"/>
      <c r="AE42" s="117"/>
      <c r="AF42" s="117"/>
      <c r="AG42" s="117"/>
      <c r="AH42" s="117"/>
      <c r="AI42" s="109"/>
      <c r="AJ42" s="117"/>
      <c r="AK42" s="117"/>
      <c r="AL42" s="117"/>
      <c r="AM42" s="117"/>
      <c r="AN42" s="123"/>
      <c r="AO42" s="117"/>
      <c r="AP42" s="123"/>
      <c r="AQ42" s="117"/>
      <c r="AR42" s="109"/>
      <c r="AS42" s="117"/>
      <c r="AT42" s="117"/>
      <c r="AU42" s="123"/>
      <c r="AV42" s="123"/>
      <c r="AW42" s="123"/>
      <c r="AX42" s="109"/>
      <c r="BG42" s="1"/>
    </row>
    <row r="43" spans="1:61" x14ac:dyDescent="0.2">
      <c r="A43" s="10">
        <v>26</v>
      </c>
      <c r="B43" s="109"/>
      <c r="C43" s="123"/>
      <c r="D43" s="117"/>
      <c r="E43" s="117"/>
      <c r="F43" s="117"/>
      <c r="G43" s="117"/>
      <c r="H43" s="117"/>
      <c r="I43" s="117"/>
      <c r="J43" s="123"/>
      <c r="K43" s="117"/>
      <c r="L43" s="117"/>
      <c r="M43" s="117"/>
      <c r="N43" s="117"/>
      <c r="O43" s="109"/>
      <c r="P43" s="117"/>
      <c r="Q43" s="143"/>
      <c r="R43" s="143"/>
      <c r="S43" s="158"/>
      <c r="T43" s="143"/>
      <c r="U43" s="143"/>
      <c r="V43" s="19"/>
      <c r="W43" s="158"/>
      <c r="X43" s="158"/>
      <c r="Y43" s="185"/>
      <c r="Z43" s="11"/>
      <c r="AA43" s="117"/>
      <c r="AB43" s="117"/>
      <c r="AC43" s="123"/>
      <c r="AD43" s="117"/>
      <c r="AE43" s="117"/>
      <c r="AF43" s="117"/>
      <c r="AG43" s="117"/>
      <c r="AH43" s="117"/>
      <c r="AI43" s="109"/>
      <c r="AJ43" s="117"/>
      <c r="AK43" s="117"/>
      <c r="AL43" s="117"/>
      <c r="AM43" s="117"/>
      <c r="AN43" s="123"/>
      <c r="AO43" s="117"/>
      <c r="AP43" s="123"/>
      <c r="AQ43" s="117"/>
      <c r="AR43" s="109"/>
      <c r="AS43" s="117"/>
      <c r="AT43" s="117"/>
      <c r="AU43" s="123"/>
      <c r="AV43" s="123"/>
      <c r="AW43" s="123"/>
      <c r="AX43" s="109"/>
    </row>
    <row r="44" spans="1:61" x14ac:dyDescent="0.2">
      <c r="A44" s="10">
        <v>27</v>
      </c>
      <c r="B44" s="109"/>
      <c r="C44" s="123"/>
      <c r="D44" s="117"/>
      <c r="E44" s="117"/>
      <c r="F44" s="117"/>
      <c r="G44" s="117"/>
      <c r="H44" s="117"/>
      <c r="I44" s="117"/>
      <c r="J44" s="123"/>
      <c r="K44" s="117"/>
      <c r="L44" s="117"/>
      <c r="M44" s="117"/>
      <c r="N44" s="117"/>
      <c r="O44" s="109"/>
      <c r="P44" s="117"/>
      <c r="Q44" s="143"/>
      <c r="R44" s="143"/>
      <c r="S44" s="158"/>
      <c r="T44" s="143"/>
      <c r="U44" s="143"/>
      <c r="V44" s="19"/>
      <c r="W44" s="158"/>
      <c r="X44" s="158"/>
      <c r="Y44" s="185"/>
      <c r="Z44" s="11"/>
      <c r="AA44" s="117"/>
      <c r="AB44" s="117"/>
      <c r="AC44" s="123"/>
      <c r="AD44" s="117"/>
      <c r="AE44" s="117"/>
      <c r="AF44" s="117"/>
      <c r="AG44" s="117"/>
      <c r="AH44" s="117"/>
      <c r="AI44" s="109"/>
      <c r="AJ44" s="117"/>
      <c r="AK44" s="117"/>
      <c r="AL44" s="117"/>
      <c r="AM44" s="117"/>
      <c r="AN44" s="123"/>
      <c r="AO44" s="117"/>
      <c r="AP44" s="123"/>
      <c r="AQ44" s="117"/>
      <c r="AR44" s="109"/>
      <c r="AS44" s="117"/>
      <c r="AT44" s="117"/>
      <c r="AU44" s="123"/>
      <c r="AV44" s="123"/>
      <c r="AW44" s="123"/>
      <c r="AX44" s="109"/>
      <c r="BI44" s="31"/>
    </row>
    <row r="45" spans="1:61" x14ac:dyDescent="0.2">
      <c r="A45" s="10">
        <v>28</v>
      </c>
      <c r="B45" s="109"/>
      <c r="C45" s="123"/>
      <c r="D45" s="117"/>
      <c r="E45" s="117"/>
      <c r="F45" s="117"/>
      <c r="G45" s="117"/>
      <c r="H45" s="117"/>
      <c r="I45" s="117"/>
      <c r="J45" s="123"/>
      <c r="K45" s="117"/>
      <c r="L45" s="117"/>
      <c r="M45" s="117"/>
      <c r="N45" s="117"/>
      <c r="O45" s="109"/>
      <c r="P45" s="117"/>
      <c r="Q45" s="143"/>
      <c r="R45" s="143"/>
      <c r="S45" s="158"/>
      <c r="T45" s="143"/>
      <c r="U45" s="143"/>
      <c r="V45" s="19"/>
      <c r="W45" s="158"/>
      <c r="X45" s="158"/>
      <c r="Y45" s="185"/>
      <c r="Z45" s="11"/>
      <c r="AA45" s="117"/>
      <c r="AB45" s="117"/>
      <c r="AC45" s="123"/>
      <c r="AD45" s="117"/>
      <c r="AE45" s="117"/>
      <c r="AF45" s="117"/>
      <c r="AG45" s="117"/>
      <c r="AH45" s="117"/>
      <c r="AI45" s="109"/>
      <c r="AJ45" s="117"/>
      <c r="AK45" s="117"/>
      <c r="AL45" s="117"/>
      <c r="AM45" s="117"/>
      <c r="AN45" s="123"/>
      <c r="AO45" s="117"/>
      <c r="AP45" s="123"/>
      <c r="AQ45" s="117"/>
      <c r="AR45" s="109"/>
      <c r="AS45" s="117"/>
      <c r="AT45" s="117"/>
      <c r="AU45" s="123"/>
      <c r="AV45" s="123"/>
      <c r="AW45" s="123"/>
      <c r="AX45" s="109"/>
    </row>
    <row r="46" spans="1:61" x14ac:dyDescent="0.2">
      <c r="A46" s="10">
        <v>29</v>
      </c>
      <c r="B46" s="109"/>
      <c r="C46" s="123"/>
      <c r="D46" s="117"/>
      <c r="E46" s="117"/>
      <c r="F46" s="117"/>
      <c r="G46" s="117"/>
      <c r="H46" s="117"/>
      <c r="I46" s="117"/>
      <c r="J46" s="123"/>
      <c r="K46" s="117"/>
      <c r="L46" s="117"/>
      <c r="M46" s="117"/>
      <c r="N46" s="117"/>
      <c r="O46" s="109"/>
      <c r="P46" s="117"/>
      <c r="Q46" s="143"/>
      <c r="R46" s="143"/>
      <c r="S46" s="158"/>
      <c r="T46" s="143"/>
      <c r="U46" s="143"/>
      <c r="V46" s="19"/>
      <c r="W46" s="158"/>
      <c r="X46" s="158"/>
      <c r="Y46" s="185"/>
      <c r="Z46" s="11"/>
      <c r="AA46" s="117"/>
      <c r="AB46" s="117"/>
      <c r="AC46" s="123"/>
      <c r="AD46" s="117"/>
      <c r="AE46" s="117"/>
      <c r="AF46" s="117"/>
      <c r="AG46" s="117"/>
      <c r="AH46" s="117"/>
      <c r="AI46" s="109"/>
      <c r="AJ46" s="117"/>
      <c r="AK46" s="117"/>
      <c r="AL46" s="117"/>
      <c r="AM46" s="117"/>
      <c r="AN46" s="123"/>
      <c r="AO46" s="117"/>
      <c r="AP46" s="123"/>
      <c r="AQ46" s="117"/>
      <c r="AR46" s="109"/>
      <c r="AS46" s="117"/>
      <c r="AT46" s="117"/>
      <c r="AU46" s="123"/>
      <c r="AV46" s="123"/>
      <c r="AW46" s="123"/>
      <c r="AX46" s="109"/>
    </row>
    <row r="47" spans="1:61" x14ac:dyDescent="0.2">
      <c r="A47" s="10">
        <v>30</v>
      </c>
      <c r="B47" s="109"/>
      <c r="C47" s="123"/>
      <c r="D47" s="117"/>
      <c r="E47" s="117"/>
      <c r="F47" s="117"/>
      <c r="G47" s="117"/>
      <c r="H47" s="117"/>
      <c r="I47" s="117"/>
      <c r="J47" s="123"/>
      <c r="K47" s="117"/>
      <c r="L47" s="117"/>
      <c r="M47" s="117"/>
      <c r="N47" s="117"/>
      <c r="O47" s="109"/>
      <c r="P47" s="117"/>
      <c r="Q47" s="143"/>
      <c r="R47" s="143"/>
      <c r="S47" s="158"/>
      <c r="T47" s="143"/>
      <c r="U47" s="143"/>
      <c r="V47" s="19"/>
      <c r="W47" s="158"/>
      <c r="X47" s="158"/>
      <c r="Y47" s="185"/>
      <c r="Z47" s="11"/>
      <c r="AA47" s="117"/>
      <c r="AB47" s="117"/>
      <c r="AC47" s="123"/>
      <c r="AD47" s="117"/>
      <c r="AE47" s="117"/>
      <c r="AF47" s="117"/>
      <c r="AG47" s="117"/>
      <c r="AH47" s="117"/>
      <c r="AI47" s="109"/>
      <c r="AJ47" s="117"/>
      <c r="AK47" s="117"/>
      <c r="AL47" s="117"/>
      <c r="AM47" s="117"/>
      <c r="AN47" s="123"/>
      <c r="AO47" s="117"/>
      <c r="AP47" s="123"/>
      <c r="AQ47" s="117"/>
      <c r="AR47" s="109"/>
      <c r="AS47" s="117"/>
      <c r="AT47" s="117"/>
      <c r="AU47" s="123"/>
      <c r="AV47" s="123"/>
      <c r="AW47" s="123"/>
      <c r="AX47" s="109"/>
    </row>
    <row r="48" spans="1:61" x14ac:dyDescent="0.2">
      <c r="A48" s="10">
        <v>31</v>
      </c>
      <c r="B48" s="109"/>
      <c r="C48" s="123"/>
      <c r="D48" s="117"/>
      <c r="E48" s="117"/>
      <c r="F48" s="117"/>
      <c r="G48" s="117"/>
      <c r="H48" s="117"/>
      <c r="I48" s="117"/>
      <c r="J48" s="123"/>
      <c r="K48" s="117"/>
      <c r="L48" s="117"/>
      <c r="M48" s="117"/>
      <c r="N48" s="117"/>
      <c r="O48" s="109"/>
      <c r="P48" s="117"/>
      <c r="Q48" s="143"/>
      <c r="R48" s="143"/>
      <c r="S48" s="158"/>
      <c r="T48" s="143"/>
      <c r="U48" s="143"/>
      <c r="V48" s="19"/>
      <c r="W48" s="158"/>
      <c r="X48" s="158"/>
      <c r="Y48" s="185"/>
      <c r="Z48" s="11"/>
      <c r="AA48" s="117"/>
      <c r="AB48" s="117"/>
      <c r="AC48" s="123"/>
      <c r="AD48" s="117"/>
      <c r="AE48" s="117"/>
      <c r="AF48" s="117"/>
      <c r="AG48" s="117"/>
      <c r="AH48" s="117"/>
      <c r="AI48" s="109"/>
      <c r="AJ48" s="117"/>
      <c r="AK48" s="117"/>
      <c r="AL48" s="117"/>
      <c r="AM48" s="117"/>
      <c r="AN48" s="123"/>
      <c r="AO48" s="117"/>
      <c r="AP48" s="123"/>
      <c r="AQ48" s="117"/>
      <c r="AR48" s="109"/>
      <c r="AS48" s="117"/>
      <c r="AT48" s="117"/>
      <c r="AU48" s="123"/>
      <c r="AV48" s="123"/>
      <c r="AW48" s="123"/>
      <c r="AX48" s="109"/>
      <c r="BE48" s="1"/>
      <c r="BG48" s="1"/>
    </row>
    <row r="49" spans="1:61" x14ac:dyDescent="0.2">
      <c r="A49" s="10">
        <v>32</v>
      </c>
      <c r="B49" s="109"/>
      <c r="C49" s="123"/>
      <c r="D49" s="117"/>
      <c r="E49" s="117"/>
      <c r="F49" s="117"/>
      <c r="G49" s="117"/>
      <c r="H49" s="117"/>
      <c r="I49" s="117"/>
      <c r="J49" s="123"/>
      <c r="K49" s="117"/>
      <c r="L49" s="117"/>
      <c r="M49" s="117"/>
      <c r="N49" s="117"/>
      <c r="O49" s="109"/>
      <c r="P49" s="117"/>
      <c r="Q49" s="143"/>
      <c r="R49" s="143"/>
      <c r="S49" s="158"/>
      <c r="T49" s="143"/>
      <c r="U49" s="143"/>
      <c r="V49" s="19"/>
      <c r="W49" s="158"/>
      <c r="X49" s="158"/>
      <c r="Y49" s="185"/>
      <c r="Z49" s="11"/>
      <c r="AA49" s="117"/>
      <c r="AB49" s="117"/>
      <c r="AC49" s="123"/>
      <c r="AD49" s="117"/>
      <c r="AE49" s="117"/>
      <c r="AF49" s="117"/>
      <c r="AG49" s="117"/>
      <c r="AH49" s="117"/>
      <c r="AI49" s="109"/>
      <c r="AJ49" s="117"/>
      <c r="AK49" s="117"/>
      <c r="AL49" s="117"/>
      <c r="AM49" s="117"/>
      <c r="AN49" s="123"/>
      <c r="AO49" s="117"/>
      <c r="AP49" s="123"/>
      <c r="AQ49" s="117"/>
      <c r="AR49" s="109"/>
      <c r="AS49" s="117"/>
      <c r="AT49" s="117"/>
      <c r="AU49" s="123"/>
      <c r="AV49" s="123"/>
      <c r="AW49" s="123"/>
      <c r="AX49" s="109"/>
    </row>
    <row r="50" spans="1:61" x14ac:dyDescent="0.2">
      <c r="A50" s="10">
        <v>33</v>
      </c>
      <c r="B50" s="109"/>
      <c r="C50" s="123"/>
      <c r="D50" s="117"/>
      <c r="E50" s="117"/>
      <c r="F50" s="117"/>
      <c r="G50" s="117"/>
      <c r="H50" s="117"/>
      <c r="I50" s="117"/>
      <c r="J50" s="123"/>
      <c r="K50" s="117"/>
      <c r="L50" s="117"/>
      <c r="M50" s="117"/>
      <c r="N50" s="117"/>
      <c r="O50" s="109"/>
      <c r="P50" s="117"/>
      <c r="Q50" s="143"/>
      <c r="R50" s="143"/>
      <c r="S50" s="158"/>
      <c r="T50" s="143"/>
      <c r="U50" s="143"/>
      <c r="V50" s="19"/>
      <c r="W50" s="158"/>
      <c r="X50" s="158"/>
      <c r="Y50" s="185"/>
      <c r="Z50" s="11"/>
      <c r="AA50" s="117"/>
      <c r="AB50" s="117"/>
      <c r="AC50" s="123"/>
      <c r="AD50" s="117"/>
      <c r="AE50" s="117"/>
      <c r="AF50" s="117"/>
      <c r="AG50" s="117"/>
      <c r="AH50" s="117"/>
      <c r="AI50" s="109"/>
      <c r="AJ50" s="117"/>
      <c r="AK50" s="117"/>
      <c r="AL50" s="117"/>
      <c r="AM50" s="117"/>
      <c r="AN50" s="123"/>
      <c r="AO50" s="117"/>
      <c r="AP50" s="123"/>
      <c r="AQ50" s="117"/>
      <c r="AR50" s="109"/>
      <c r="AS50" s="117"/>
      <c r="AT50" s="117"/>
      <c r="AU50" s="123"/>
      <c r="AV50" s="123"/>
      <c r="AW50" s="123"/>
      <c r="AX50" s="109"/>
    </row>
    <row r="51" spans="1:61" x14ac:dyDescent="0.2">
      <c r="A51" s="10">
        <v>34</v>
      </c>
      <c r="B51" s="109"/>
      <c r="C51" s="123"/>
      <c r="D51" s="117"/>
      <c r="E51" s="117"/>
      <c r="F51" s="117"/>
      <c r="G51" s="117"/>
      <c r="H51" s="117"/>
      <c r="I51" s="117"/>
      <c r="J51" s="123"/>
      <c r="K51" s="117"/>
      <c r="L51" s="117"/>
      <c r="M51" s="117"/>
      <c r="N51" s="117"/>
      <c r="O51" s="109"/>
      <c r="P51" s="117"/>
      <c r="Q51" s="143"/>
      <c r="R51" s="143"/>
      <c r="S51" s="158"/>
      <c r="T51" s="143"/>
      <c r="U51" s="143"/>
      <c r="V51" s="19"/>
      <c r="W51" s="158"/>
      <c r="X51" s="158"/>
      <c r="Y51" s="185"/>
      <c r="Z51" s="11"/>
      <c r="AA51" s="117"/>
      <c r="AB51" s="117"/>
      <c r="AC51" s="123"/>
      <c r="AD51" s="117"/>
      <c r="AE51" s="117"/>
      <c r="AF51" s="117"/>
      <c r="AG51" s="117"/>
      <c r="AH51" s="117"/>
      <c r="AI51" s="109"/>
      <c r="AJ51" s="117"/>
      <c r="AK51" s="117"/>
      <c r="AL51" s="117"/>
      <c r="AM51" s="117"/>
      <c r="AN51" s="123"/>
      <c r="AO51" s="117"/>
      <c r="AP51" s="123"/>
      <c r="AQ51" s="117"/>
      <c r="AR51" s="109"/>
      <c r="AS51" s="117"/>
      <c r="AT51" s="117"/>
      <c r="AU51" s="123"/>
      <c r="AV51" s="123"/>
      <c r="AW51" s="123"/>
      <c r="AX51" s="109"/>
      <c r="BI51" s="1"/>
    </row>
    <row r="52" spans="1:61" x14ac:dyDescent="0.2">
      <c r="A52" s="10">
        <v>35</v>
      </c>
      <c r="B52" s="109"/>
      <c r="C52" s="123"/>
      <c r="D52" s="117"/>
      <c r="E52" s="117"/>
      <c r="F52" s="117"/>
      <c r="G52" s="117"/>
      <c r="H52" s="117"/>
      <c r="I52" s="117"/>
      <c r="J52" s="123"/>
      <c r="K52" s="117"/>
      <c r="L52" s="117"/>
      <c r="M52" s="117"/>
      <c r="N52" s="117"/>
      <c r="O52" s="109"/>
      <c r="P52" s="117"/>
      <c r="Q52" s="143"/>
      <c r="R52" s="143"/>
      <c r="S52" s="158"/>
      <c r="T52" s="143"/>
      <c r="U52" s="143"/>
      <c r="V52" s="19"/>
      <c r="W52" s="158"/>
      <c r="X52" s="158"/>
      <c r="Y52" s="185"/>
      <c r="Z52" s="11"/>
      <c r="AA52" s="117"/>
      <c r="AB52" s="117"/>
      <c r="AC52" s="123"/>
      <c r="AD52" s="117"/>
      <c r="AE52" s="117"/>
      <c r="AF52" s="117"/>
      <c r="AG52" s="117"/>
      <c r="AH52" s="117"/>
      <c r="AI52" s="109"/>
      <c r="AJ52" s="117"/>
      <c r="AK52" s="117"/>
      <c r="AL52" s="117"/>
      <c r="AM52" s="117"/>
      <c r="AN52" s="123"/>
      <c r="AO52" s="117"/>
      <c r="AP52" s="123"/>
      <c r="AQ52" s="117"/>
      <c r="AR52" s="109"/>
      <c r="AS52" s="117"/>
      <c r="AT52" s="117"/>
      <c r="AU52" s="123"/>
      <c r="AV52" s="123"/>
      <c r="AW52" s="123"/>
      <c r="AX52" s="109"/>
    </row>
    <row r="53" spans="1:61" x14ac:dyDescent="0.2">
      <c r="A53" s="10">
        <v>36</v>
      </c>
      <c r="B53" s="109"/>
      <c r="C53" s="123"/>
      <c r="D53" s="117"/>
      <c r="E53" s="117"/>
      <c r="F53" s="117"/>
      <c r="G53" s="117"/>
      <c r="H53" s="117"/>
      <c r="I53" s="117"/>
      <c r="J53" s="123"/>
      <c r="K53" s="117"/>
      <c r="L53" s="117"/>
      <c r="M53" s="117"/>
      <c r="N53" s="117"/>
      <c r="O53" s="109"/>
      <c r="P53" s="117"/>
      <c r="Q53" s="143"/>
      <c r="R53" s="143"/>
      <c r="S53" s="158"/>
      <c r="T53" s="143"/>
      <c r="U53" s="143"/>
      <c r="V53" s="19"/>
      <c r="W53" s="158"/>
      <c r="X53" s="158"/>
      <c r="Y53" s="185"/>
      <c r="Z53" s="11"/>
      <c r="AA53" s="117"/>
      <c r="AB53" s="117"/>
      <c r="AC53" s="123"/>
      <c r="AD53" s="117"/>
      <c r="AE53" s="117"/>
      <c r="AF53" s="117"/>
      <c r="AG53" s="117"/>
      <c r="AH53" s="117"/>
      <c r="AI53" s="109"/>
      <c r="AJ53" s="117"/>
      <c r="AK53" s="117"/>
      <c r="AL53" s="117"/>
      <c r="AM53" s="117"/>
      <c r="AN53" s="123"/>
      <c r="AO53" s="117"/>
      <c r="AP53" s="123"/>
      <c r="AQ53" s="117"/>
      <c r="AR53" s="109"/>
      <c r="AS53" s="117"/>
      <c r="AT53" s="117"/>
      <c r="AU53" s="123"/>
      <c r="AV53" s="123"/>
      <c r="AW53" s="123"/>
      <c r="AX53" s="109"/>
    </row>
    <row r="54" spans="1:61" x14ac:dyDescent="0.2">
      <c r="A54" s="10">
        <v>37</v>
      </c>
      <c r="B54" s="109"/>
      <c r="C54" s="123"/>
      <c r="D54" s="117"/>
      <c r="E54" s="117"/>
      <c r="F54" s="117"/>
      <c r="G54" s="117"/>
      <c r="H54" s="117"/>
      <c r="I54" s="117"/>
      <c r="J54" s="123"/>
      <c r="K54" s="117"/>
      <c r="L54" s="117"/>
      <c r="M54" s="117"/>
      <c r="N54" s="117"/>
      <c r="O54" s="109"/>
      <c r="P54" s="117"/>
      <c r="Q54" s="143"/>
      <c r="R54" s="143"/>
      <c r="S54" s="158"/>
      <c r="T54" s="143"/>
      <c r="U54" s="143"/>
      <c r="V54" s="19"/>
      <c r="W54" s="158"/>
      <c r="X54" s="158"/>
      <c r="Y54" s="185"/>
      <c r="Z54" s="11"/>
      <c r="AA54" s="117"/>
      <c r="AB54" s="117"/>
      <c r="AC54" s="123"/>
      <c r="AD54" s="117"/>
      <c r="AE54" s="117"/>
      <c r="AF54" s="117"/>
      <c r="AG54" s="117"/>
      <c r="AH54" s="117"/>
      <c r="AI54" s="109"/>
      <c r="AJ54" s="117"/>
      <c r="AK54" s="117"/>
      <c r="AL54" s="117"/>
      <c r="AM54" s="117"/>
      <c r="AN54" s="123"/>
      <c r="AO54" s="117"/>
      <c r="AP54" s="123"/>
      <c r="AQ54" s="117"/>
      <c r="AR54" s="109"/>
      <c r="AS54" s="117"/>
      <c r="AT54" s="117"/>
      <c r="AU54" s="123"/>
      <c r="AV54" s="123"/>
      <c r="AW54" s="123"/>
      <c r="AX54" s="109"/>
      <c r="BG54" s="1"/>
    </row>
    <row r="55" spans="1:61" x14ac:dyDescent="0.2">
      <c r="A55" s="10">
        <v>38</v>
      </c>
      <c r="B55" s="109"/>
      <c r="C55" s="123"/>
      <c r="D55" s="117"/>
      <c r="E55" s="117"/>
      <c r="F55" s="117"/>
      <c r="G55" s="117"/>
      <c r="H55" s="117"/>
      <c r="I55" s="117"/>
      <c r="J55" s="123"/>
      <c r="K55" s="117"/>
      <c r="L55" s="117"/>
      <c r="M55" s="117"/>
      <c r="N55" s="117"/>
      <c r="O55" s="109"/>
      <c r="P55" s="117"/>
      <c r="Q55" s="143"/>
      <c r="R55" s="143"/>
      <c r="S55" s="158"/>
      <c r="T55" s="143"/>
      <c r="U55" s="143"/>
      <c r="V55" s="19"/>
      <c r="W55" s="158"/>
      <c r="X55" s="158"/>
      <c r="Y55" s="185"/>
      <c r="Z55" s="11"/>
      <c r="AA55" s="117"/>
      <c r="AB55" s="117"/>
      <c r="AC55" s="123"/>
      <c r="AD55" s="117"/>
      <c r="AE55" s="117"/>
      <c r="AF55" s="117"/>
      <c r="AG55" s="117"/>
      <c r="AH55" s="117"/>
      <c r="AI55" s="109"/>
      <c r="AJ55" s="117"/>
      <c r="AK55" s="117"/>
      <c r="AL55" s="117"/>
      <c r="AM55" s="117"/>
      <c r="AN55" s="123"/>
      <c r="AO55" s="117"/>
      <c r="AP55" s="123"/>
      <c r="AQ55" s="117"/>
      <c r="AR55" s="109"/>
      <c r="AS55" s="117"/>
      <c r="AT55" s="117"/>
      <c r="AU55" s="123"/>
      <c r="AV55" s="123"/>
      <c r="AW55" s="123"/>
      <c r="AX55" s="109"/>
      <c r="BE55" s="1"/>
    </row>
    <row r="56" spans="1:61" x14ac:dyDescent="0.2">
      <c r="A56" s="10">
        <v>39</v>
      </c>
      <c r="B56" s="109"/>
      <c r="C56" s="123"/>
      <c r="D56" s="117"/>
      <c r="E56" s="117"/>
      <c r="F56" s="117"/>
      <c r="G56" s="117"/>
      <c r="H56" s="117"/>
      <c r="I56" s="117"/>
      <c r="J56" s="123"/>
      <c r="K56" s="117"/>
      <c r="L56" s="117"/>
      <c r="M56" s="117"/>
      <c r="N56" s="117"/>
      <c r="O56" s="109"/>
      <c r="P56" s="117"/>
      <c r="Q56" s="143"/>
      <c r="R56" s="143"/>
      <c r="S56" s="158"/>
      <c r="T56" s="143"/>
      <c r="U56" s="143"/>
      <c r="V56" s="19"/>
      <c r="W56" s="158"/>
      <c r="X56" s="158"/>
      <c r="Y56" s="185"/>
      <c r="Z56" s="11"/>
      <c r="AA56" s="117"/>
      <c r="AB56" s="117"/>
      <c r="AC56" s="123"/>
      <c r="AD56" s="117"/>
      <c r="AE56" s="117"/>
      <c r="AF56" s="117"/>
      <c r="AG56" s="117"/>
      <c r="AH56" s="117"/>
      <c r="AI56" s="109"/>
      <c r="AJ56" s="117"/>
      <c r="AK56" s="117"/>
      <c r="AL56" s="117"/>
      <c r="AM56" s="117"/>
      <c r="AN56" s="123"/>
      <c r="AO56" s="117"/>
      <c r="AP56" s="123"/>
      <c r="AQ56" s="117"/>
      <c r="AR56" s="109"/>
      <c r="AS56" s="117"/>
      <c r="AT56" s="117"/>
      <c r="AU56" s="123"/>
      <c r="AV56" s="123"/>
      <c r="AW56" s="123"/>
      <c r="AX56" s="109"/>
    </row>
    <row r="57" spans="1:61" x14ac:dyDescent="0.2">
      <c r="A57" s="10">
        <v>40</v>
      </c>
      <c r="B57" s="109"/>
      <c r="C57" s="123"/>
      <c r="D57" s="117"/>
      <c r="E57" s="117"/>
      <c r="F57" s="117"/>
      <c r="G57" s="117"/>
      <c r="H57" s="117"/>
      <c r="I57" s="117"/>
      <c r="J57" s="123"/>
      <c r="K57" s="117"/>
      <c r="L57" s="117"/>
      <c r="M57" s="117"/>
      <c r="N57" s="117"/>
      <c r="O57" s="109"/>
      <c r="P57" s="117"/>
      <c r="Q57" s="143"/>
      <c r="R57" s="143"/>
      <c r="S57" s="158"/>
      <c r="T57" s="143"/>
      <c r="U57" s="143"/>
      <c r="V57" s="19"/>
      <c r="W57" s="158"/>
      <c r="X57" s="158"/>
      <c r="Y57" s="185"/>
      <c r="Z57" s="11"/>
      <c r="AA57" s="117"/>
      <c r="AB57" s="117"/>
      <c r="AC57" s="123"/>
      <c r="AD57" s="117"/>
      <c r="AE57" s="117"/>
      <c r="AF57" s="117"/>
      <c r="AG57" s="117"/>
      <c r="AH57" s="117"/>
      <c r="AI57" s="109"/>
      <c r="AJ57" s="117"/>
      <c r="AK57" s="117"/>
      <c r="AL57" s="117"/>
      <c r="AM57" s="117"/>
      <c r="AN57" s="123"/>
      <c r="AO57" s="117"/>
      <c r="AP57" s="123"/>
      <c r="AQ57" s="117"/>
      <c r="AR57" s="109"/>
      <c r="AS57" s="117"/>
      <c r="AT57" s="117"/>
      <c r="AU57" s="123"/>
      <c r="AV57" s="123"/>
      <c r="AW57" s="123"/>
      <c r="AX57" s="109"/>
    </row>
    <row r="58" spans="1:61" x14ac:dyDescent="0.2">
      <c r="A58" s="10">
        <v>41</v>
      </c>
      <c r="B58" s="109"/>
      <c r="C58" s="123"/>
      <c r="D58" s="117"/>
      <c r="E58" s="117"/>
      <c r="F58" s="117"/>
      <c r="G58" s="117"/>
      <c r="H58" s="117"/>
      <c r="I58" s="117"/>
      <c r="J58" s="123"/>
      <c r="K58" s="117"/>
      <c r="L58" s="117"/>
      <c r="M58" s="117"/>
      <c r="N58" s="117"/>
      <c r="O58" s="109"/>
      <c r="P58" s="117"/>
      <c r="Q58" s="143"/>
      <c r="R58" s="143"/>
      <c r="S58" s="158"/>
      <c r="T58" s="143"/>
      <c r="U58" s="143"/>
      <c r="V58" s="19"/>
      <c r="W58" s="158"/>
      <c r="X58" s="158"/>
      <c r="Y58" s="185"/>
      <c r="Z58" s="11"/>
      <c r="AA58" s="117"/>
      <c r="AB58" s="117"/>
      <c r="AC58" s="123"/>
      <c r="AD58" s="117"/>
      <c r="AE58" s="117"/>
      <c r="AF58" s="117"/>
      <c r="AG58" s="117"/>
      <c r="AH58" s="117"/>
      <c r="AI58" s="109"/>
      <c r="AJ58" s="117"/>
      <c r="AK58" s="117"/>
      <c r="AL58" s="117"/>
      <c r="AM58" s="117"/>
      <c r="AN58" s="123"/>
      <c r="AO58" s="117"/>
      <c r="AP58" s="123"/>
      <c r="AQ58" s="117"/>
      <c r="AR58" s="109"/>
      <c r="AS58" s="117"/>
      <c r="AT58" s="117"/>
      <c r="AU58" s="123"/>
      <c r="AV58" s="123"/>
      <c r="AW58" s="123"/>
      <c r="AX58" s="109"/>
      <c r="BI58" s="1"/>
    </row>
    <row r="59" spans="1:61" x14ac:dyDescent="0.2">
      <c r="A59" s="10">
        <v>42</v>
      </c>
      <c r="B59" s="109"/>
      <c r="C59" s="123"/>
      <c r="D59" s="117"/>
      <c r="E59" s="117"/>
      <c r="F59" s="117"/>
      <c r="G59" s="117"/>
      <c r="H59" s="117"/>
      <c r="I59" s="117"/>
      <c r="J59" s="123"/>
      <c r="K59" s="117"/>
      <c r="L59" s="117"/>
      <c r="M59" s="117"/>
      <c r="N59" s="117"/>
      <c r="O59" s="109"/>
      <c r="P59" s="117"/>
      <c r="Q59" s="143"/>
      <c r="R59" s="143"/>
      <c r="S59" s="158"/>
      <c r="T59" s="143"/>
      <c r="U59" s="143"/>
      <c r="V59" s="19"/>
      <c r="W59" s="158"/>
      <c r="X59" s="158"/>
      <c r="Y59" s="185"/>
      <c r="Z59" s="11"/>
      <c r="AA59" s="117"/>
      <c r="AB59" s="117"/>
      <c r="AC59" s="123"/>
      <c r="AD59" s="117"/>
      <c r="AE59" s="117"/>
      <c r="AF59" s="117"/>
      <c r="AG59" s="117"/>
      <c r="AH59" s="117"/>
      <c r="AI59" s="109"/>
      <c r="AJ59" s="117"/>
      <c r="AK59" s="117"/>
      <c r="AL59" s="117"/>
      <c r="AM59" s="117"/>
      <c r="AN59" s="123"/>
      <c r="AO59" s="117"/>
      <c r="AP59" s="123"/>
      <c r="AQ59" s="117"/>
      <c r="AR59" s="109"/>
      <c r="AS59" s="117"/>
      <c r="AT59" s="117"/>
      <c r="AU59" s="123"/>
      <c r="AV59" s="123"/>
      <c r="AW59" s="123"/>
      <c r="AX59" s="109"/>
    </row>
    <row r="60" spans="1:61" x14ac:dyDescent="0.2">
      <c r="A60" s="10">
        <v>43</v>
      </c>
      <c r="B60" s="109"/>
      <c r="C60" s="123"/>
      <c r="D60" s="117"/>
      <c r="E60" s="117"/>
      <c r="F60" s="117"/>
      <c r="G60" s="117"/>
      <c r="H60" s="117"/>
      <c r="I60" s="117"/>
      <c r="J60" s="123"/>
      <c r="K60" s="117"/>
      <c r="L60" s="117"/>
      <c r="M60" s="117"/>
      <c r="N60" s="117"/>
      <c r="O60" s="109"/>
      <c r="P60" s="117"/>
      <c r="Q60" s="143"/>
      <c r="R60" s="143"/>
      <c r="S60" s="158"/>
      <c r="T60" s="143"/>
      <c r="U60" s="143"/>
      <c r="V60" s="19"/>
      <c r="W60" s="158"/>
      <c r="X60" s="158"/>
      <c r="Y60" s="185"/>
      <c r="Z60" s="11"/>
      <c r="AA60" s="117"/>
      <c r="AB60" s="117"/>
      <c r="AC60" s="123"/>
      <c r="AD60" s="117"/>
      <c r="AE60" s="117"/>
      <c r="AF60" s="117"/>
      <c r="AG60" s="117"/>
      <c r="AH60" s="117"/>
      <c r="AI60" s="109"/>
      <c r="AJ60" s="117"/>
      <c r="AK60" s="117"/>
      <c r="AL60" s="117"/>
      <c r="AM60" s="117"/>
      <c r="AN60" s="123"/>
      <c r="AO60" s="117"/>
      <c r="AP60" s="123"/>
      <c r="AQ60" s="117"/>
      <c r="AR60" s="109"/>
      <c r="AS60" s="117"/>
      <c r="AT60" s="117"/>
      <c r="AU60" s="123"/>
      <c r="AV60" s="123"/>
      <c r="AW60" s="123"/>
      <c r="AX60" s="109"/>
    </row>
    <row r="61" spans="1:61" x14ac:dyDescent="0.2">
      <c r="A61" s="10">
        <v>44</v>
      </c>
      <c r="B61" s="109"/>
      <c r="C61" s="123"/>
      <c r="D61" s="117"/>
      <c r="E61" s="117"/>
      <c r="F61" s="117"/>
      <c r="G61" s="117"/>
      <c r="H61" s="117"/>
      <c r="I61" s="117"/>
      <c r="J61" s="123"/>
      <c r="K61" s="117"/>
      <c r="L61" s="117"/>
      <c r="M61" s="117"/>
      <c r="N61" s="117"/>
      <c r="O61" s="109"/>
      <c r="P61" s="117"/>
      <c r="Q61" s="143"/>
      <c r="R61" s="143"/>
      <c r="S61" s="158"/>
      <c r="T61" s="143"/>
      <c r="U61" s="143"/>
      <c r="V61" s="19"/>
      <c r="W61" s="158"/>
      <c r="X61" s="158"/>
      <c r="Y61" s="185"/>
      <c r="Z61" s="11"/>
      <c r="AA61" s="117"/>
      <c r="AB61" s="117"/>
      <c r="AC61" s="123"/>
      <c r="AD61" s="117"/>
      <c r="AE61" s="117"/>
      <c r="AF61" s="117"/>
      <c r="AG61" s="117"/>
      <c r="AH61" s="117"/>
      <c r="AI61" s="109"/>
      <c r="AJ61" s="117"/>
      <c r="AK61" s="117"/>
      <c r="AL61" s="117"/>
      <c r="AM61" s="117"/>
      <c r="AN61" s="123"/>
      <c r="AO61" s="117"/>
      <c r="AP61" s="123"/>
      <c r="AQ61" s="117"/>
      <c r="AR61" s="109"/>
      <c r="AS61" s="117"/>
      <c r="AT61" s="117"/>
      <c r="AU61" s="123"/>
      <c r="AV61" s="123"/>
      <c r="AW61" s="123"/>
      <c r="AX61" s="109"/>
      <c r="BI61" s="67"/>
    </row>
    <row r="62" spans="1:61" x14ac:dyDescent="0.2">
      <c r="A62" s="10">
        <v>45</v>
      </c>
      <c r="B62" s="110"/>
      <c r="C62" s="123"/>
      <c r="D62" s="117"/>
      <c r="E62" s="117"/>
      <c r="F62" s="117"/>
      <c r="G62" s="117"/>
      <c r="H62" s="117"/>
      <c r="I62" s="117"/>
      <c r="J62" s="123"/>
      <c r="K62" s="117"/>
      <c r="L62" s="117"/>
      <c r="M62" s="117"/>
      <c r="N62" s="117"/>
      <c r="O62" s="109"/>
      <c r="P62" s="117"/>
      <c r="Q62" s="143"/>
      <c r="R62" s="143"/>
      <c r="S62" s="158"/>
      <c r="T62" s="143"/>
      <c r="U62" s="143"/>
      <c r="V62" s="19"/>
      <c r="W62" s="158"/>
      <c r="X62" s="158"/>
      <c r="Y62" s="185"/>
      <c r="Z62" s="11"/>
      <c r="AA62" s="117"/>
      <c r="AB62" s="117"/>
      <c r="AC62" s="123"/>
      <c r="AD62" s="117"/>
      <c r="AE62" s="117"/>
      <c r="AF62" s="117"/>
      <c r="AG62" s="117"/>
      <c r="AH62" s="117"/>
      <c r="AI62" s="109"/>
      <c r="AJ62" s="117"/>
      <c r="AK62" s="117"/>
      <c r="AL62" s="117"/>
      <c r="AM62" s="117"/>
      <c r="AN62" s="123"/>
      <c r="AO62" s="117"/>
      <c r="AP62" s="123"/>
      <c r="AQ62" s="117"/>
      <c r="AR62" s="109"/>
      <c r="AS62" s="117"/>
      <c r="AT62" s="117"/>
      <c r="AU62" s="123"/>
      <c r="AV62" s="123"/>
      <c r="AW62" s="123"/>
      <c r="AX62" s="109"/>
      <c r="BG62" s="1"/>
    </row>
    <row r="63" spans="1:61" x14ac:dyDescent="0.2">
      <c r="A63" s="2"/>
      <c r="B63" s="2"/>
    </row>
    <row r="64" spans="1:61" x14ac:dyDescent="0.2">
      <c r="A64" s="2"/>
      <c r="B64" s="215" t="s">
        <v>16</v>
      </c>
      <c r="C64" s="171" t="s">
        <v>186</v>
      </c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2"/>
      <c r="O64" s="177"/>
      <c r="P64" s="242" t="s">
        <v>187</v>
      </c>
      <c r="Q64" s="243"/>
      <c r="R64" s="243"/>
      <c r="S64" s="243"/>
      <c r="T64" s="243"/>
      <c r="U64" s="244"/>
      <c r="V64" s="177"/>
      <c r="W64" s="188" t="s">
        <v>188</v>
      </c>
      <c r="X64" s="189"/>
      <c r="Y64" s="2"/>
      <c r="Z64" s="178"/>
      <c r="AA64" s="188" t="s">
        <v>189</v>
      </c>
      <c r="AB64" s="190"/>
      <c r="AC64" s="190"/>
      <c r="AD64" s="190"/>
      <c r="AE64" s="190"/>
      <c r="AF64" s="190"/>
      <c r="AG64" s="190"/>
      <c r="AH64" s="189"/>
      <c r="AI64" s="177"/>
      <c r="AJ64" s="188" t="s">
        <v>190</v>
      </c>
      <c r="AK64" s="190"/>
      <c r="AL64" s="190"/>
      <c r="AM64" s="190"/>
      <c r="AN64" s="190"/>
      <c r="AO64" s="190"/>
      <c r="AP64" s="190"/>
      <c r="AQ64" s="189"/>
      <c r="AR64" s="177"/>
      <c r="AS64" s="188" t="s">
        <v>191</v>
      </c>
      <c r="AT64" s="190"/>
      <c r="AU64" s="190"/>
      <c r="AV64" s="190"/>
      <c r="AW64" s="189"/>
      <c r="AX64" s="177"/>
    </row>
    <row r="65" spans="1:66" s="16" customFormat="1" ht="18" x14ac:dyDescent="0.2">
      <c r="A65" s="12"/>
      <c r="B65" s="216"/>
      <c r="C65" s="104" t="s">
        <v>91</v>
      </c>
      <c r="D65" s="104" t="s">
        <v>144</v>
      </c>
      <c r="E65" s="66" t="s">
        <v>92</v>
      </c>
      <c r="F65" s="66" t="s">
        <v>93</v>
      </c>
      <c r="G65" s="66" t="s">
        <v>94</v>
      </c>
      <c r="H65" s="66" t="s">
        <v>95</v>
      </c>
      <c r="I65" s="66" t="s">
        <v>96</v>
      </c>
      <c r="J65" s="66" t="s">
        <v>97</v>
      </c>
      <c r="K65" s="66" t="s">
        <v>98</v>
      </c>
      <c r="L65" s="66" t="s">
        <v>82</v>
      </c>
      <c r="M65" s="66" t="s">
        <v>83</v>
      </c>
      <c r="N65" s="66">
        <v>6</v>
      </c>
      <c r="O65" s="177"/>
      <c r="P65" s="66">
        <v>7</v>
      </c>
      <c r="Q65" s="104">
        <v>8</v>
      </c>
      <c r="R65" s="104">
        <v>9</v>
      </c>
      <c r="S65" s="104" t="s">
        <v>116</v>
      </c>
      <c r="T65" s="104" t="s">
        <v>117</v>
      </c>
      <c r="U65" s="104" t="s">
        <v>118</v>
      </c>
      <c r="V65" s="178"/>
      <c r="W65" s="104" t="s">
        <v>119</v>
      </c>
      <c r="X65" s="104" t="s">
        <v>120</v>
      </c>
      <c r="Y65" s="180"/>
      <c r="Z65" s="179"/>
      <c r="AA65" s="66" t="s">
        <v>76</v>
      </c>
      <c r="AB65" s="66" t="s">
        <v>77</v>
      </c>
      <c r="AC65" s="66" t="s">
        <v>151</v>
      </c>
      <c r="AD65" s="66" t="s">
        <v>192</v>
      </c>
      <c r="AE65" s="66" t="s">
        <v>193</v>
      </c>
      <c r="AF65" s="66">
        <v>13</v>
      </c>
      <c r="AG65" s="66" t="s">
        <v>130</v>
      </c>
      <c r="AH65" s="66" t="s">
        <v>131</v>
      </c>
      <c r="AI65" s="177"/>
      <c r="AJ65" s="66" t="s">
        <v>194</v>
      </c>
      <c r="AK65" s="66" t="s">
        <v>195</v>
      </c>
      <c r="AL65" s="66" t="s">
        <v>196</v>
      </c>
      <c r="AM65" s="66">
        <v>16</v>
      </c>
      <c r="AN65" s="66" t="s">
        <v>197</v>
      </c>
      <c r="AO65" s="66" t="s">
        <v>198</v>
      </c>
      <c r="AP65" s="66" t="s">
        <v>199</v>
      </c>
      <c r="AQ65" s="66" t="s">
        <v>200</v>
      </c>
      <c r="AR65" s="177"/>
      <c r="AS65" s="66" t="s">
        <v>152</v>
      </c>
      <c r="AT65" s="66" t="s">
        <v>201</v>
      </c>
      <c r="AU65" s="104" t="s">
        <v>202</v>
      </c>
      <c r="AV65" s="104" t="s">
        <v>155</v>
      </c>
      <c r="AW65" s="104" t="s">
        <v>156</v>
      </c>
      <c r="AX65" s="177"/>
      <c r="BA65"/>
      <c r="BB65"/>
      <c r="BD65"/>
      <c r="BE65"/>
      <c r="BF65"/>
      <c r="BG65"/>
      <c r="BH65"/>
      <c r="BI65"/>
      <c r="BK65"/>
      <c r="BL65"/>
      <c r="BM65"/>
      <c r="BN65"/>
    </row>
    <row r="66" spans="1:66" x14ac:dyDescent="0.2">
      <c r="A66" s="2"/>
      <c r="B66" s="14" t="s">
        <v>21</v>
      </c>
      <c r="C66" s="105">
        <f>COUNTIF(C18:C62,"נכון")</f>
        <v>0</v>
      </c>
      <c r="D66" s="106">
        <f>COUNTIF(D$18:D$62,"1")</f>
        <v>0</v>
      </c>
      <c r="E66" s="95">
        <f>COUNTIF(E$18:E$62,"נכון")</f>
        <v>0</v>
      </c>
      <c r="F66" s="17">
        <f>COUNTIF(F$18:F$62,"א")</f>
        <v>0</v>
      </c>
      <c r="G66" s="95">
        <f>COUNTIF(G18:G62,"צוינו 3 מרכיבים")</f>
        <v>0</v>
      </c>
      <c r="H66" s="95">
        <f>COUNTIF(H$18:H$62,"נכון")</f>
        <v>0</v>
      </c>
      <c r="I66" s="95">
        <f>COUNTIF(I$18:I$62,"נכון")</f>
        <v>0</v>
      </c>
      <c r="J66" s="95">
        <f>COUNTIF(J18:J62,"3 תשובות נכונות")</f>
        <v>0</v>
      </c>
      <c r="K66" s="95">
        <f>COUNTIF(K$18:K$62,"נכון")</f>
        <v>0</v>
      </c>
      <c r="L66" s="95">
        <f>COUNTIF(L$18:L$62,"נכון")</f>
        <v>0</v>
      </c>
      <c r="M66" s="17">
        <f>COUNTIF(M$18:M$62,"1")</f>
        <v>0</v>
      </c>
      <c r="N66" s="105">
        <f>COUNTIF(N$18:N$62,"נכון")</f>
        <v>0</v>
      </c>
      <c r="O66" s="177"/>
      <c r="P66" s="95">
        <f>COUNTIF(P18:P62,"א")</f>
        <v>0</v>
      </c>
      <c r="Q66" s="95">
        <f>COUNTIF(Q18:Q62,"4 תשובות נכונות")</f>
        <v>0</v>
      </c>
      <c r="R66" s="95">
        <f>COUNTIF(R18:R62,"4 תשובות נכונות")</f>
        <v>0</v>
      </c>
      <c r="S66" s="95">
        <f>COUNTIF(S$18:S$62,"נכון")</f>
        <v>0</v>
      </c>
      <c r="T66" s="95">
        <f>COUNTIF(T18:T62,"נכון")</f>
        <v>0</v>
      </c>
      <c r="U66" s="95">
        <f>COUNTIF(U18:U62,"נכון")</f>
        <v>0</v>
      </c>
      <c r="V66" s="177"/>
      <c r="W66" s="95">
        <f>COUNTIF(W18:W62,"4 יצוגים נכונים")</f>
        <v>0</v>
      </c>
      <c r="X66" s="95">
        <f>COUNTIF(X18:X62,"4 תשובות נכונות")</f>
        <v>0</v>
      </c>
      <c r="Y66" s="2"/>
      <c r="Z66" s="179"/>
      <c r="AA66" s="17">
        <f>COUNTIF(AA18:AA62,"1")</f>
        <v>0</v>
      </c>
      <c r="AB66" s="17">
        <f>COUNTIF(AB18:AB62,"1")</f>
        <v>0</v>
      </c>
      <c r="AC66" s="95">
        <f>COUNTIF(AC$18:AC$62,"נכון")</f>
        <v>0</v>
      </c>
      <c r="AD66" s="95">
        <f>COUNTIF(AD$18:AD$62,"נכון")</f>
        <v>0</v>
      </c>
      <c r="AE66" s="95">
        <f>COUNTIF(AE$18:AE$62,"נכון")</f>
        <v>0</v>
      </c>
      <c r="AF66" s="17">
        <f>COUNTIF(AF18:AF62,"א")</f>
        <v>0</v>
      </c>
      <c r="AG66" s="95">
        <f>COUNTIF(AG$18:AG$62,"נכון")</f>
        <v>0</v>
      </c>
      <c r="AH66" s="95">
        <f>COUNTIF(AH$18:AH$62,"נכון")</f>
        <v>0</v>
      </c>
      <c r="AI66" s="177"/>
      <c r="AJ66" s="95">
        <f>COUNTIF(AJ$18:AJ$62,"נכון")</f>
        <v>0</v>
      </c>
      <c r="AK66" s="95">
        <f>COUNTIF(AK$18:AK$62,"נכון")</f>
        <v>0</v>
      </c>
      <c r="AL66" s="95">
        <f>COUNTIF(AL18:AL62,"נכון")</f>
        <v>0</v>
      </c>
      <c r="AM66" s="95">
        <f>COUNTIF(AM18:AM62,"א")</f>
        <v>0</v>
      </c>
      <c r="AN66" s="95">
        <f>COUNTIF(AN$18:AN$62,"נכון")</f>
        <v>0</v>
      </c>
      <c r="AO66" s="17">
        <f>COUNTIF(AO18:AO62,"1")</f>
        <v>0</v>
      </c>
      <c r="AP66" s="64">
        <f>COUNTIF(AP18:AP62,"צוינו 2 מרכיבים")</f>
        <v>0</v>
      </c>
      <c r="AQ66" s="64">
        <f>COUNTIF(AQ18:AQ62,"צוינו 2 מרכיבים")</f>
        <v>0</v>
      </c>
      <c r="AR66" s="177"/>
      <c r="AS66" s="17">
        <f>COUNTIF(AS18:AS62,"1")</f>
        <v>0</v>
      </c>
      <c r="AT66" s="107">
        <f>COUNTIF(AT$18:AT$62,"נכון")</f>
        <v>0</v>
      </c>
      <c r="AU66" s="95">
        <f>COUNTIF(AU18:AU62,"2 השלמות נכונות")</f>
        <v>0</v>
      </c>
      <c r="AV66" s="95">
        <f>COUNTIF(AV18:AV62,"3 תשובות נכונות")</f>
        <v>0</v>
      </c>
      <c r="AW66" s="105">
        <f>COUNTIF(AW$18:AW$62,"נכון")</f>
        <v>0</v>
      </c>
      <c r="AX66" s="177"/>
      <c r="BA66" s="16"/>
      <c r="BB66" s="16"/>
      <c r="BD66" s="16"/>
      <c r="BE66" s="16"/>
      <c r="BH66" s="16"/>
      <c r="BI66" s="1"/>
      <c r="BK66" s="16"/>
      <c r="BL66" s="16"/>
      <c r="BM66" s="16"/>
      <c r="BN66" s="16"/>
    </row>
    <row r="67" spans="1:66" x14ac:dyDescent="0.2">
      <c r="A67" s="2"/>
      <c r="B67" s="14" t="s">
        <v>22</v>
      </c>
      <c r="C67" s="106">
        <f>COUNTIF(C18:C62,"חלקי")</f>
        <v>0</v>
      </c>
      <c r="D67" s="107">
        <f>COUNTIF(D$18:D$62,"2")</f>
        <v>0</v>
      </c>
      <c r="E67" s="17">
        <f>COUNTIF(E$18:E$62,"שגוי")</f>
        <v>0</v>
      </c>
      <c r="F67" s="17">
        <f>COUNTIF(F$18:F$62,"ב")</f>
        <v>0</v>
      </c>
      <c r="G67" s="17">
        <f>COUNTIF(G18:G62,"צוינו 2 מרכיבים")</f>
        <v>0</v>
      </c>
      <c r="H67" s="17">
        <f>COUNTIF(H$18:H$62,"חלקי")</f>
        <v>0</v>
      </c>
      <c r="I67" s="17">
        <f>COUNTIF(I$18:I$62,"שגוי")</f>
        <v>0</v>
      </c>
      <c r="J67" s="17">
        <f>COUNTIF(J$18:J$62,"2 תשובות נכונות")</f>
        <v>0</v>
      </c>
      <c r="K67" s="17">
        <f>COUNTIF(K$18:K$62,"חלקי")</f>
        <v>0</v>
      </c>
      <c r="L67" s="17">
        <f>COUNTIF(L$18:L$62,"שגוי")</f>
        <v>0</v>
      </c>
      <c r="M67" s="17">
        <f>COUNTIF(M$18:M$62,"2")</f>
        <v>0</v>
      </c>
      <c r="N67" s="106">
        <f>COUNTIF(N$18:N$62,"חלקי")</f>
        <v>0</v>
      </c>
      <c r="O67" s="177"/>
      <c r="P67" s="17">
        <f>COUNTIF(P18:P62,"ב")</f>
        <v>0</v>
      </c>
      <c r="Q67" s="17">
        <f>COUNTIF(Q18:Q62,"3 תשובות נכונות")</f>
        <v>0</v>
      </c>
      <c r="R67" s="17">
        <f>COUNTIF(R18:R62,"3 תשובות נכונות")</f>
        <v>0</v>
      </c>
      <c r="S67" s="17">
        <f>COUNTIF(S$18:S$62,"חלקי - 2 נקודות")</f>
        <v>0</v>
      </c>
      <c r="T67" s="17">
        <f>COUNTIF(T18:T62,"חלקי")</f>
        <v>0</v>
      </c>
      <c r="U67" s="17">
        <f>COUNTIF(U$18:U$62,"שגוי")</f>
        <v>0</v>
      </c>
      <c r="V67" s="177"/>
      <c r="W67" s="17">
        <f>COUNTIF(W18:W62,"3 יצוגים נכונים")</f>
        <v>0</v>
      </c>
      <c r="X67" s="17">
        <f>COUNTIF(X19:X63,"2 תשובות נכונות")</f>
        <v>0</v>
      </c>
      <c r="Y67" s="2"/>
      <c r="Z67" s="179"/>
      <c r="AA67" s="17">
        <f>COUNTIF(AA18:AA62,"2")</f>
        <v>0</v>
      </c>
      <c r="AB67" s="95">
        <f>COUNTIF(AB18:AB62,"2")</f>
        <v>0</v>
      </c>
      <c r="AC67" s="17">
        <f t="shared" ref="AC67:AE67" si="0">COUNTIF(AC$18:AC$62,"שגוי")</f>
        <v>0</v>
      </c>
      <c r="AD67" s="17">
        <f t="shared" si="0"/>
        <v>0</v>
      </c>
      <c r="AE67" s="17">
        <f t="shared" si="0"/>
        <v>0</v>
      </c>
      <c r="AF67" s="17">
        <f>COUNTIF(AF18:AF62,"ב")</f>
        <v>0</v>
      </c>
      <c r="AG67" s="17">
        <f>COUNTIF(AG$18:AG$62,"שגוי")</f>
        <v>0</v>
      </c>
      <c r="AH67" s="17">
        <f>COUNTIF(AH$18:AH$62,"שגוי")</f>
        <v>0</v>
      </c>
      <c r="AI67" s="177"/>
      <c r="AJ67" s="17">
        <f>COUNTIF(AJ$18:AJ$62,"חלקי")</f>
        <v>0</v>
      </c>
      <c r="AK67" s="17">
        <f t="shared" ref="AK67" si="1">COUNTIF(AK$18:AK$62,"שגוי")</f>
        <v>0</v>
      </c>
      <c r="AL67" s="17">
        <f>COUNTIF(AL18:AL62,"חלקי")</f>
        <v>0</v>
      </c>
      <c r="AM67" s="17">
        <f>COUNTIF(AM18:AM62,"ב")</f>
        <v>0</v>
      </c>
      <c r="AN67" s="17">
        <f>COUNTIF(AN$18:AN$62,"רק ציון נתונים נכונים")</f>
        <v>0</v>
      </c>
      <c r="AO67" s="17">
        <f>COUNTIF(AO18:AO62,"2")</f>
        <v>0</v>
      </c>
      <c r="AP67" s="17">
        <f>COUNTIF(AP18:AP62,"צוין מרכיב 1")</f>
        <v>0</v>
      </c>
      <c r="AQ67" s="17">
        <f>COUNTIF(AQ18:AQ62,"צוין מרכיב 1")</f>
        <v>0</v>
      </c>
      <c r="AR67" s="177"/>
      <c r="AS67" s="95">
        <f>COUNTIF(AS18:AS62,"2")</f>
        <v>0</v>
      </c>
      <c r="AT67" s="17">
        <f>COUNTIF(AT18:AT62,"חלקי - 3 נקודות")</f>
        <v>0</v>
      </c>
      <c r="AU67" s="17">
        <f>COUNTIF(AU18:AU62,"השלמה נכונה אחת")</f>
        <v>0</v>
      </c>
      <c r="AV67" s="17">
        <f>COUNTIF(AV18:AV62,"2 תשובות נכונות")</f>
        <v>0</v>
      </c>
      <c r="AW67" s="106">
        <f>COUNTIF(AW$18:AW$62,"שגוי")</f>
        <v>0</v>
      </c>
      <c r="AX67" s="177"/>
      <c r="BE67" s="16"/>
      <c r="BF67" s="16"/>
      <c r="BG67" s="16"/>
    </row>
    <row r="68" spans="1:66" x14ac:dyDescent="0.2">
      <c r="A68" s="2"/>
      <c r="B68" s="14" t="s">
        <v>23</v>
      </c>
      <c r="C68" s="106">
        <f>COUNTIF(C18:C62,"שגוי")</f>
        <v>0</v>
      </c>
      <c r="D68" s="106">
        <f>COUNTIF(D$18:D$62,"3")</f>
        <v>0</v>
      </c>
      <c r="E68" s="17">
        <f>COUNTIF(E$18:E$62,"אין תשובה")</f>
        <v>0</v>
      </c>
      <c r="F68" s="95">
        <f>COUNTIF(F$18:F$62,"ג")</f>
        <v>0</v>
      </c>
      <c r="G68" s="17">
        <f>COUNTIF(G18:G62,"צוין מרכיב 1")</f>
        <v>0</v>
      </c>
      <c r="H68" s="17">
        <f>COUNTIF(H$18:H$62,"שגוי")</f>
        <v>0</v>
      </c>
      <c r="I68" s="17">
        <f>COUNTIF(I$18:I$62,"אין תשובה")</f>
        <v>0</v>
      </c>
      <c r="J68" s="17">
        <f>COUNTIF(J$18:J$62,"תשובה נכונה 1")</f>
        <v>0</v>
      </c>
      <c r="K68" s="17">
        <f>COUNTIF(K$18:K$62,"שגוי")</f>
        <v>0</v>
      </c>
      <c r="L68" s="17">
        <f>COUNTIF(L$18:L$62,"אין תשובה")</f>
        <v>0</v>
      </c>
      <c r="M68" s="95">
        <f>COUNTIF(M$18:M$62,"3")</f>
        <v>0</v>
      </c>
      <c r="N68" s="106">
        <f>COUNTIF(N$18:N$62,"שגוי")</f>
        <v>0</v>
      </c>
      <c r="O68" s="177"/>
      <c r="P68" s="17">
        <f>COUNTIF(P$18:P$62,"ג")</f>
        <v>0</v>
      </c>
      <c r="Q68" s="17">
        <f>COUNTIF(Q19:Q63,"2 תשובות נכונות")</f>
        <v>0</v>
      </c>
      <c r="R68" s="17">
        <f>COUNTIF(R19:R63,"2 תשובות נכונות")</f>
        <v>0</v>
      </c>
      <c r="S68" s="17">
        <f>COUNTIF(S$18:S$62,"חלקי - נקודה 1")</f>
        <v>0</v>
      </c>
      <c r="T68" s="17">
        <f>COUNTIF(T$18:T$62,"שגוי")</f>
        <v>0</v>
      </c>
      <c r="U68" s="17">
        <f>COUNTIF(U$18:U$62,"אין תשובה")</f>
        <v>0</v>
      </c>
      <c r="V68" s="177"/>
      <c r="W68" s="17">
        <f>COUNTIF(W$18:W$62,"2 יצוגים נכונים")</f>
        <v>0</v>
      </c>
      <c r="X68" s="17">
        <f>COUNTIF(X20:X64,"תשובה אחרת")</f>
        <v>0</v>
      </c>
      <c r="Y68" s="2"/>
      <c r="Z68" s="179"/>
      <c r="AA68" s="17">
        <f>COUNTIF(AA18:AA62,"3")</f>
        <v>0</v>
      </c>
      <c r="AB68" s="17">
        <f>COUNTIF(AB18:AB62,"3")</f>
        <v>0</v>
      </c>
      <c r="AC68" s="17">
        <f t="shared" ref="AC68:AE68" si="2">COUNTIF(AC$18:AC$62,"אין תשובה")</f>
        <v>0</v>
      </c>
      <c r="AD68" s="17">
        <f t="shared" si="2"/>
        <v>0</v>
      </c>
      <c r="AE68" s="17">
        <f t="shared" si="2"/>
        <v>0</v>
      </c>
      <c r="AF68" s="17">
        <f>COUNTIF(AF18:AF62,"ג")</f>
        <v>0</v>
      </c>
      <c r="AG68" s="17">
        <f>COUNTIF(AG18:AG62,"אין תשובה")</f>
        <v>0</v>
      </c>
      <c r="AH68" s="17">
        <f>COUNTIF(AH18:AH62,"אין תשובה")</f>
        <v>0</v>
      </c>
      <c r="AI68" s="177"/>
      <c r="AJ68" s="17">
        <f>COUNTIF(AJ$18:AJ$62,"שגוי")</f>
        <v>0</v>
      </c>
      <c r="AK68" s="17">
        <f t="shared" ref="AK68" si="3">COUNTIF(AK$18:AK$62,"אין תשובה")</f>
        <v>0</v>
      </c>
      <c r="AL68" s="17">
        <f>COUNTIF(AL18:AL62,"שגוי")</f>
        <v>0</v>
      </c>
      <c r="AM68" s="17">
        <f>COUNTIF(AM18:AM62,"ג")</f>
        <v>0</v>
      </c>
      <c r="AN68" s="17">
        <f>COUNTIF(AN$18:AN$62,"רק הסבר ביולוגי נכון")</f>
        <v>0</v>
      </c>
      <c r="AO68" s="95">
        <f>COUNTIF(AO18:AO62,"3")</f>
        <v>0</v>
      </c>
      <c r="AP68" s="17">
        <f>COUNTIF(AP18:AP62,"שגוי")</f>
        <v>0</v>
      </c>
      <c r="AQ68" s="17">
        <f>COUNTIF(AQ18:AQ62,"שגוי")</f>
        <v>0</v>
      </c>
      <c r="AR68" s="177"/>
      <c r="AS68" s="17">
        <f>COUNTIF(AS18:AS62,"3")</f>
        <v>0</v>
      </c>
      <c r="AT68" s="17">
        <f>COUNTIF(AT18:AT62,"חלקי - 2 נקודות")</f>
        <v>0</v>
      </c>
      <c r="AU68" s="17">
        <f>COUNTIF(AU18:AU62,"שגוי")</f>
        <v>0</v>
      </c>
      <c r="AV68" s="17">
        <f>COUNTIF(AV18:AV62,"תשובה נכונה 1")</f>
        <v>0</v>
      </c>
      <c r="AW68" s="106">
        <f>COUNTIF(AW$18:AW$62,"אין תשובה")</f>
        <v>0</v>
      </c>
      <c r="AX68" s="177"/>
    </row>
    <row r="69" spans="1:66" x14ac:dyDescent="0.2">
      <c r="A69" s="2"/>
      <c r="B69" s="14" t="s">
        <v>24</v>
      </c>
      <c r="C69" s="106">
        <f>COUNTIF(C18:C62,"אין תשובה")</f>
        <v>0</v>
      </c>
      <c r="D69" s="106">
        <f>COUNTIF(D$18:D$62,"4")</f>
        <v>0</v>
      </c>
      <c r="E69" s="2"/>
      <c r="F69" s="17">
        <f>COUNTIF(F$18:F$62,"ד")</f>
        <v>0</v>
      </c>
      <c r="G69" s="17">
        <f>COUNTIF(G18:G62,"שגוי")</f>
        <v>0</v>
      </c>
      <c r="H69" s="17">
        <f>COUNTIF(H$18:H$62,"אין תשובה")</f>
        <v>0</v>
      </c>
      <c r="I69" s="2"/>
      <c r="J69" s="17">
        <f>COUNTIF(J$18:J$62,"תשובה שגויה")</f>
        <v>0</v>
      </c>
      <c r="K69" s="17">
        <f>COUNTIF(K$18:K$62,"אין תשובה")</f>
        <v>0</v>
      </c>
      <c r="L69" s="2"/>
      <c r="M69" s="17">
        <f>COUNTIF(M$18:M$62,"4")</f>
        <v>0</v>
      </c>
      <c r="N69" s="106">
        <f>COUNTIF(N$18:N$62,"אין תשובה")</f>
        <v>0</v>
      </c>
      <c r="O69" s="177"/>
      <c r="P69" s="17">
        <f>COUNTIF(P$18:P$62,"ד")</f>
        <v>0</v>
      </c>
      <c r="Q69" s="17">
        <f>COUNTIF(Q20:Q64,"תשובה נכונה אחת")</f>
        <v>0</v>
      </c>
      <c r="R69" s="17">
        <f>COUNTIF(R20:R64,"תשובה נכונה אחת")</f>
        <v>0</v>
      </c>
      <c r="S69" s="17">
        <f>COUNTIF(S$18:S$62,"שגוי")</f>
        <v>0</v>
      </c>
      <c r="T69" s="17">
        <f>COUNTIF(T$18:T$62,"אין תשובה")</f>
        <v>0</v>
      </c>
      <c r="U69" s="2"/>
      <c r="V69" s="177"/>
      <c r="W69" s="17">
        <f>COUNTIF(W$18:W$62,"יצוג נכון 1")</f>
        <v>0</v>
      </c>
      <c r="X69" s="17">
        <f>COUNTIF(P$18:P$62,"אין תשובה")</f>
        <v>0</v>
      </c>
      <c r="Y69" s="2"/>
      <c r="Z69" s="179"/>
      <c r="AA69" s="95">
        <f>COUNTIF(AA18:AA62,"4")</f>
        <v>0</v>
      </c>
      <c r="AB69" s="17">
        <f>COUNTIF(AB18:AB62,"4")</f>
        <v>0</v>
      </c>
      <c r="AC69" s="2"/>
      <c r="AD69" s="2"/>
      <c r="AE69" s="2"/>
      <c r="AF69" s="95">
        <f>COUNTIF(AF18:AF62,"ד")</f>
        <v>0</v>
      </c>
      <c r="AG69" s="2"/>
      <c r="AH69" s="2"/>
      <c r="AI69" s="177"/>
      <c r="AJ69" s="17">
        <f>COUNTIF(AJ$18:AJ$62,"אין תשובה")</f>
        <v>0</v>
      </c>
      <c r="AK69" s="2"/>
      <c r="AL69" s="17">
        <f>COUNTIF(AL18:AL62,"אין תשובה")</f>
        <v>0</v>
      </c>
      <c r="AM69" s="17">
        <f>COUNTIF(AM18:AM62,"ד")</f>
        <v>0</v>
      </c>
      <c r="AN69" s="17">
        <f>COUNTIF(AN$18:AN$62,"תשובה שגויה")</f>
        <v>0</v>
      </c>
      <c r="AO69" s="17">
        <f>COUNTIF(AO18:AO62,"4")</f>
        <v>0</v>
      </c>
      <c r="AP69" s="17">
        <f>COUNTIF(AP18:AP62,"אין תשובה")</f>
        <v>0</v>
      </c>
      <c r="AQ69" s="17">
        <f>COUNTIF(AQ18:AQ62,"אין תשובה")</f>
        <v>0</v>
      </c>
      <c r="AR69" s="177"/>
      <c r="AS69" s="17">
        <f>COUNTIF(AS18:AS62,"4")</f>
        <v>0</v>
      </c>
      <c r="AT69" s="17">
        <f>COUNTIF(AT18:AT62,"חלקי - נקודה 1")</f>
        <v>0</v>
      </c>
      <c r="AU69" s="17">
        <f>COUNTIF(AU18:AU62,"אין תשובה")</f>
        <v>0</v>
      </c>
      <c r="AV69" s="17">
        <f>COUNTIF(AV18:AV62,"תשובה שגויה")</f>
        <v>0</v>
      </c>
      <c r="AW69" s="2"/>
      <c r="AX69" s="177"/>
      <c r="BE69" s="1"/>
      <c r="BI69" s="16"/>
    </row>
    <row r="70" spans="1:66" x14ac:dyDescent="0.2">
      <c r="A70" s="2"/>
      <c r="B70" s="14" t="s">
        <v>26</v>
      </c>
      <c r="C70" s="2"/>
      <c r="D70" s="106">
        <f>COUNTIF(D$18:D$62,"אין תשובה")</f>
        <v>0</v>
      </c>
      <c r="E70" s="2"/>
      <c r="F70" s="17">
        <f>COUNTIF(F$18:F$62,"אין תשובה")</f>
        <v>0</v>
      </c>
      <c r="G70" s="17">
        <f>COUNTIF(G19:G63,"אין תשובה")</f>
        <v>0</v>
      </c>
      <c r="H70" s="2"/>
      <c r="I70" s="2"/>
      <c r="J70" s="17">
        <f>COUNTIF(J$18:J$62,"אין תשובה")</f>
        <v>0</v>
      </c>
      <c r="K70" s="2"/>
      <c r="L70" s="2"/>
      <c r="M70" s="17">
        <f>COUNTIF(M$18:M$62,"אין תשובה")</f>
        <v>0</v>
      </c>
      <c r="N70" s="2"/>
      <c r="O70" s="177"/>
      <c r="P70" s="17">
        <f>COUNTIF(P$18:P$62,"אין תשובה")</f>
        <v>0</v>
      </c>
      <c r="Q70" s="17">
        <f>COUNTIF(Q21:Q65,"תשובה שגויה")</f>
        <v>0</v>
      </c>
      <c r="R70" s="17">
        <f>COUNTIF(R21:R65,"תשובה שגויה")</f>
        <v>0</v>
      </c>
      <c r="S70" s="17">
        <f>COUNTIF(S$18:S$62,"אין תשובה")</f>
        <v>0</v>
      </c>
      <c r="T70" s="2"/>
      <c r="U70" s="2"/>
      <c r="V70" s="177"/>
      <c r="W70" s="17">
        <f>COUNTIF(W$18:W$62,"תשובה שגויה")</f>
        <v>0</v>
      </c>
      <c r="X70" s="2"/>
      <c r="Y70" s="2"/>
      <c r="Z70" s="179"/>
      <c r="AA70" s="17">
        <f>COUNTIF(AA18:AA62,"אין תשובה")</f>
        <v>0</v>
      </c>
      <c r="AB70" s="17">
        <f>COUNTIF(AB18:AB62,"אין תשובה")</f>
        <v>0</v>
      </c>
      <c r="AC70" s="2"/>
      <c r="AD70" s="2"/>
      <c r="AE70" s="2"/>
      <c r="AF70" s="17">
        <f>COUNTIF(AF18:AF62,"אין תשובה")</f>
        <v>0</v>
      </c>
      <c r="AG70" s="2"/>
      <c r="AH70" s="2"/>
      <c r="AI70" s="177"/>
      <c r="AJ70" s="2"/>
      <c r="AK70" s="2"/>
      <c r="AL70" s="2"/>
      <c r="AM70" s="17">
        <f>COUNTIF(AM18:AM62,"אין תשובה")</f>
        <v>0</v>
      </c>
      <c r="AN70" s="17">
        <f>COUNTIF(AN$18:AN$62,"אין תשובה")</f>
        <v>0</v>
      </c>
      <c r="AO70" s="17">
        <f>COUNTIF(AO18:AO62,"אין תשובה")</f>
        <v>0</v>
      </c>
      <c r="AP70" s="2"/>
      <c r="AQ70" s="2"/>
      <c r="AR70" s="177"/>
      <c r="AS70" s="17">
        <f>COUNTIF(AS18:AS62,"אין תשובה")</f>
        <v>0</v>
      </c>
      <c r="AT70" s="17">
        <f>COUNTIF(AT18:AT62,"שגוי")</f>
        <v>0</v>
      </c>
      <c r="AU70" s="2"/>
      <c r="AV70" s="17">
        <f>COUNTIF(AV18:AV62,"אין תשובה")</f>
        <v>0</v>
      </c>
      <c r="AW70" s="2"/>
      <c r="AX70" s="177"/>
    </row>
    <row r="71" spans="1:66" x14ac:dyDescent="0.2">
      <c r="A71" s="2"/>
      <c r="B71" s="14" t="s">
        <v>27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77"/>
      <c r="P71" s="2"/>
      <c r="Q71" s="17">
        <f>COUNTIF(Q22:Q66,"אין תשובה")</f>
        <v>0</v>
      </c>
      <c r="R71" s="17">
        <f>COUNTIF(R22:R66,"אין תשובה")</f>
        <v>0</v>
      </c>
      <c r="S71" s="2"/>
      <c r="T71" s="2"/>
      <c r="U71" s="2"/>
      <c r="V71" s="177"/>
      <c r="W71" s="17">
        <f>COUNTIF(W$18:W$62,"אין תשובה")</f>
        <v>0</v>
      </c>
      <c r="X71" s="2"/>
      <c r="Y71" s="2"/>
      <c r="Z71" s="179"/>
      <c r="AA71" s="2"/>
      <c r="AB71" s="2"/>
      <c r="AC71" s="2"/>
      <c r="AD71" s="2"/>
      <c r="AE71" s="2"/>
      <c r="AF71" s="2"/>
      <c r="AG71" s="2"/>
      <c r="AH71" s="2"/>
      <c r="AI71" s="177"/>
      <c r="AJ71" s="2"/>
      <c r="AK71" s="2"/>
      <c r="AL71" s="2"/>
      <c r="AM71" s="2"/>
      <c r="AN71" s="2"/>
      <c r="AO71" s="2"/>
      <c r="AP71" s="2"/>
      <c r="AQ71" s="2"/>
      <c r="AR71" s="177"/>
      <c r="AS71" s="2"/>
      <c r="AT71" s="17">
        <f>COUNTIF(AT18:AT62,"אין תשובה")</f>
        <v>0</v>
      </c>
      <c r="AU71" s="2"/>
      <c r="AV71" s="2"/>
      <c r="AW71" s="2"/>
      <c r="AX71" s="177"/>
    </row>
    <row r="72" spans="1:66" x14ac:dyDescent="0.2">
      <c r="A72" s="2"/>
      <c r="B72" s="14" t="s">
        <v>28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77"/>
      <c r="P72" s="2"/>
      <c r="Q72" s="2"/>
      <c r="R72" s="2"/>
      <c r="S72" s="2"/>
      <c r="T72" s="2"/>
      <c r="U72" s="2"/>
      <c r="V72" s="177"/>
      <c r="W72" s="2"/>
      <c r="X72" s="2"/>
      <c r="Y72" s="2"/>
      <c r="Z72" s="179"/>
      <c r="AA72" s="2"/>
      <c r="AB72" s="2"/>
      <c r="AC72" s="2"/>
      <c r="AD72" s="2"/>
      <c r="AE72" s="2"/>
      <c r="AF72" s="2"/>
      <c r="AG72" s="2"/>
      <c r="AH72" s="2"/>
      <c r="AI72" s="177"/>
      <c r="AJ72" s="2"/>
      <c r="AK72" s="2"/>
      <c r="AL72" s="2"/>
      <c r="AM72" s="2"/>
      <c r="AN72" s="2"/>
      <c r="AO72" s="2"/>
      <c r="AP72" s="2"/>
      <c r="AQ72" s="2"/>
      <c r="AR72" s="177"/>
      <c r="AS72" s="2"/>
      <c r="AT72" s="2"/>
      <c r="AU72" s="2"/>
      <c r="AV72" s="2"/>
      <c r="AW72" s="2"/>
      <c r="AX72" s="177"/>
    </row>
    <row r="73" spans="1:66" x14ac:dyDescent="0.2">
      <c r="A73" s="2"/>
      <c r="B73" s="14" t="s">
        <v>29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77"/>
      <c r="P73" s="2"/>
      <c r="Q73" s="2"/>
      <c r="R73" s="2"/>
      <c r="S73" s="2"/>
      <c r="T73" s="2"/>
      <c r="U73" s="2"/>
      <c r="V73" s="177"/>
      <c r="W73" s="2"/>
      <c r="X73" s="2"/>
      <c r="Y73" s="25"/>
      <c r="Z73" s="179"/>
      <c r="AA73" s="2"/>
      <c r="AB73" s="2"/>
      <c r="AC73" s="2"/>
      <c r="AD73" s="2"/>
      <c r="AE73" s="2"/>
      <c r="AF73" s="2"/>
      <c r="AG73" s="2"/>
      <c r="AH73" s="2"/>
      <c r="AI73" s="177"/>
      <c r="AJ73" s="2"/>
      <c r="AK73" s="2"/>
      <c r="AL73" s="2"/>
      <c r="AM73" s="2"/>
      <c r="AN73" s="2"/>
      <c r="AO73" s="2"/>
      <c r="AP73" s="2"/>
      <c r="AQ73" s="2"/>
      <c r="AR73" s="177"/>
      <c r="AS73" s="2"/>
      <c r="AT73" s="2"/>
      <c r="AU73" s="2"/>
      <c r="AV73" s="2"/>
      <c r="AW73" s="2"/>
      <c r="AX73" s="177"/>
      <c r="AY73" s="23"/>
    </row>
    <row r="74" spans="1:66" x14ac:dyDescent="0.2">
      <c r="A74" s="2"/>
      <c r="B74" s="55" t="s">
        <v>20</v>
      </c>
      <c r="C74" s="56">
        <f>SUM(C66:C73)</f>
        <v>0</v>
      </c>
      <c r="D74" s="56">
        <f>SUM(D66:D73)</f>
        <v>0</v>
      </c>
      <c r="E74" s="56">
        <f>SUM(G66:G73)</f>
        <v>0</v>
      </c>
      <c r="F74" s="56">
        <f>SUM(H66:H73)</f>
        <v>0</v>
      </c>
      <c r="G74" s="56">
        <f t="shared" ref="G74:N74" si="4">SUM(G66:G73)</f>
        <v>0</v>
      </c>
      <c r="H74" s="56">
        <f t="shared" si="4"/>
        <v>0</v>
      </c>
      <c r="I74" s="56">
        <f t="shared" si="4"/>
        <v>0</v>
      </c>
      <c r="J74" s="56">
        <f t="shared" si="4"/>
        <v>0</v>
      </c>
      <c r="K74" s="56">
        <f t="shared" si="4"/>
        <v>0</v>
      </c>
      <c r="L74" s="56">
        <f t="shared" si="4"/>
        <v>0</v>
      </c>
      <c r="M74" s="56">
        <f t="shared" si="4"/>
        <v>0</v>
      </c>
      <c r="N74" s="56">
        <f t="shared" si="4"/>
        <v>0</v>
      </c>
      <c r="O74" s="177"/>
      <c r="P74" s="56">
        <f t="shared" ref="P74:U74" si="5">SUM(P66:P73)</f>
        <v>0</v>
      </c>
      <c r="Q74" s="56">
        <f t="shared" si="5"/>
        <v>0</v>
      </c>
      <c r="R74" s="56">
        <f t="shared" si="5"/>
        <v>0</v>
      </c>
      <c r="S74" s="56">
        <f t="shared" si="5"/>
        <v>0</v>
      </c>
      <c r="T74" s="56">
        <f t="shared" si="5"/>
        <v>0</v>
      </c>
      <c r="U74" s="56">
        <f t="shared" si="5"/>
        <v>0</v>
      </c>
      <c r="V74" s="177"/>
      <c r="W74" s="56">
        <f t="shared" ref="W74" si="6">SUM(W66:W73)</f>
        <v>0</v>
      </c>
      <c r="X74" s="56">
        <f t="shared" ref="X74" si="7">SUM(X66:X73)</f>
        <v>0</v>
      </c>
      <c r="Y74" s="25"/>
      <c r="Z74" s="181"/>
      <c r="AA74" s="56">
        <f>SUM(AA66:AA73)</f>
        <v>0</v>
      </c>
      <c r="AB74" s="56">
        <f t="shared" ref="AB74:AH74" si="8">SUM(AB66:AB73)</f>
        <v>0</v>
      </c>
      <c r="AC74" s="56">
        <f t="shared" si="8"/>
        <v>0</v>
      </c>
      <c r="AD74" s="56">
        <f t="shared" si="8"/>
        <v>0</v>
      </c>
      <c r="AE74" s="56">
        <f t="shared" si="8"/>
        <v>0</v>
      </c>
      <c r="AF74" s="56">
        <f t="shared" si="8"/>
        <v>0</v>
      </c>
      <c r="AG74" s="56">
        <f t="shared" si="8"/>
        <v>0</v>
      </c>
      <c r="AH74" s="56">
        <f t="shared" si="8"/>
        <v>0</v>
      </c>
      <c r="AI74" s="177"/>
      <c r="AJ74" s="56">
        <f t="shared" ref="AJ74:AV74" si="9">SUM(AJ66:AJ73)</f>
        <v>0</v>
      </c>
      <c r="AK74" s="56">
        <f t="shared" si="9"/>
        <v>0</v>
      </c>
      <c r="AL74" s="56">
        <f t="shared" si="9"/>
        <v>0</v>
      </c>
      <c r="AM74" s="56">
        <f t="shared" si="9"/>
        <v>0</v>
      </c>
      <c r="AN74" s="56">
        <f t="shared" si="9"/>
        <v>0</v>
      </c>
      <c r="AO74" s="56">
        <f t="shared" si="9"/>
        <v>0</v>
      </c>
      <c r="AP74" s="56">
        <f t="shared" si="9"/>
        <v>0</v>
      </c>
      <c r="AQ74" s="56">
        <f t="shared" si="9"/>
        <v>0</v>
      </c>
      <c r="AR74" s="177"/>
      <c r="AS74" s="56">
        <f t="shared" si="9"/>
        <v>0</v>
      </c>
      <c r="AT74" s="56">
        <f t="shared" si="9"/>
        <v>0</v>
      </c>
      <c r="AU74" s="56">
        <f t="shared" si="9"/>
        <v>0</v>
      </c>
      <c r="AV74" s="56">
        <f t="shared" si="9"/>
        <v>0</v>
      </c>
      <c r="AW74" s="56">
        <f>SUM(AW66:AW73)</f>
        <v>0</v>
      </c>
      <c r="AX74" s="177"/>
      <c r="AY74" s="23"/>
      <c r="BK74" s="1"/>
    </row>
    <row r="75" spans="1:66" s="28" customFormat="1" x14ac:dyDescent="0.2">
      <c r="A75" s="206"/>
      <c r="B75" s="22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182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182"/>
      <c r="AR75" s="25"/>
      <c r="AS75" s="25"/>
      <c r="AT75" s="25"/>
      <c r="AU75" s="25"/>
      <c r="AV75" s="25"/>
      <c r="AW75" s="25"/>
      <c r="AX75" s="25"/>
      <c r="AY75"/>
      <c r="AZ75"/>
      <c r="BA75"/>
      <c r="BB75"/>
      <c r="BC75"/>
      <c r="BD75"/>
      <c r="BF75"/>
      <c r="BG75"/>
      <c r="BH75"/>
      <c r="BK75" s="62"/>
      <c r="BL75"/>
      <c r="BM75"/>
      <c r="BN75"/>
    </row>
    <row r="76" spans="1:66" s="28" customFormat="1" x14ac:dyDescent="0.2">
      <c r="A76" s="206"/>
      <c r="B76" s="22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182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2"/>
      <c r="AQ76" s="182"/>
      <c r="AR76" s="25"/>
      <c r="AS76" s="25"/>
      <c r="AT76" s="25"/>
      <c r="AU76" s="25"/>
      <c r="AV76" s="25"/>
      <c r="AW76" s="25"/>
      <c r="AX76" s="25"/>
      <c r="AZ76"/>
      <c r="BB76"/>
    </row>
    <row r="77" spans="1:66" s="28" customFormat="1" x14ac:dyDescent="0.2">
      <c r="A77" s="206"/>
      <c r="B77" s="22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5"/>
      <c r="Z77" s="24"/>
      <c r="AA77" s="24"/>
      <c r="AB77" s="24"/>
      <c r="AC77" s="24"/>
      <c r="AD77" s="24"/>
      <c r="AE77" s="182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2"/>
      <c r="AQ77" s="182"/>
      <c r="AR77" s="25"/>
      <c r="AS77" s="25"/>
      <c r="AT77" s="25"/>
      <c r="AU77" s="25"/>
      <c r="AV77" s="25"/>
      <c r="AW77" s="25"/>
      <c r="AX77" s="25"/>
      <c r="AZ77"/>
      <c r="BB77"/>
    </row>
    <row r="78" spans="1:66" s="28" customFormat="1" x14ac:dyDescent="0.2">
      <c r="A78" s="206"/>
      <c r="B78" s="22"/>
      <c r="C78" s="22"/>
      <c r="D78" s="22"/>
      <c r="E78" s="22"/>
      <c r="F78" s="24"/>
      <c r="G78" s="25"/>
      <c r="H78" s="25"/>
      <c r="I78" s="25"/>
      <c r="J78" s="25"/>
      <c r="K78" s="25"/>
      <c r="L78" s="25"/>
      <c r="M78" s="25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5"/>
      <c r="Z78" s="24"/>
      <c r="AA78" s="24"/>
      <c r="AB78" s="24"/>
      <c r="AC78" s="24"/>
      <c r="AD78" s="24"/>
      <c r="AE78" s="182"/>
      <c r="AF78" s="25"/>
      <c r="AG78" s="22"/>
      <c r="AH78" s="22"/>
      <c r="AI78" s="22"/>
      <c r="AJ78" s="22"/>
      <c r="AK78" s="25"/>
      <c r="AL78" s="22"/>
      <c r="AM78" s="22"/>
      <c r="AN78" s="22"/>
      <c r="AO78" s="22"/>
      <c r="AP78" s="22"/>
      <c r="AQ78" s="182"/>
      <c r="AR78" s="25"/>
      <c r="AS78" s="25"/>
      <c r="AT78" s="25"/>
      <c r="AU78" s="25"/>
      <c r="AV78" s="25"/>
      <c r="AW78" s="25"/>
      <c r="AX78" s="25"/>
      <c r="BB78"/>
    </row>
    <row r="79" spans="1:66" s="28" customFormat="1" x14ac:dyDescent="0.2">
      <c r="A79" s="25"/>
      <c r="B79" s="22"/>
      <c r="C79" s="22"/>
      <c r="D79" s="22"/>
      <c r="E79" s="22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5"/>
      <c r="Z79" s="24"/>
      <c r="AA79" s="24"/>
      <c r="AB79" s="24"/>
      <c r="AC79" s="24"/>
      <c r="AD79" s="24"/>
      <c r="AE79" s="182"/>
      <c r="AF79" s="22"/>
      <c r="AG79" s="22"/>
      <c r="AH79" s="22"/>
      <c r="AI79" s="22"/>
      <c r="AJ79" s="22"/>
      <c r="AK79" s="22"/>
      <c r="AL79" s="25"/>
      <c r="AM79" s="25"/>
      <c r="AN79" s="22"/>
      <c r="AO79" s="22"/>
      <c r="AP79" s="22"/>
      <c r="AQ79" s="182"/>
      <c r="AR79" s="25"/>
      <c r="AS79" s="25"/>
      <c r="AT79" s="25"/>
      <c r="AU79" s="25"/>
      <c r="AV79" s="25"/>
      <c r="AW79" s="25"/>
      <c r="AX79" s="25"/>
      <c r="BB79"/>
    </row>
    <row r="80" spans="1:66" s="28" customFormat="1" x14ac:dyDescent="0.2">
      <c r="A80" s="25"/>
      <c r="B80" s="22"/>
      <c r="C80" s="22"/>
      <c r="D80" s="22"/>
      <c r="E80" s="22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5"/>
      <c r="Z80" s="24"/>
      <c r="AA80" s="24"/>
      <c r="AB80" s="24"/>
      <c r="AC80" s="24"/>
      <c r="AD80" s="24"/>
      <c r="AE80" s="182"/>
      <c r="AF80" s="22"/>
      <c r="AG80" s="22"/>
      <c r="AH80" s="22"/>
      <c r="AI80" s="22"/>
      <c r="AJ80" s="22"/>
      <c r="AK80" s="22"/>
      <c r="AL80" s="25"/>
      <c r="AM80" s="25"/>
      <c r="AN80" s="22"/>
      <c r="AO80" s="22"/>
      <c r="AP80" s="22"/>
      <c r="AQ80" s="182"/>
      <c r="AR80" s="25"/>
      <c r="AS80" s="25"/>
      <c r="AT80" s="25"/>
      <c r="AU80" s="25"/>
      <c r="AV80" s="25"/>
      <c r="AW80" s="25"/>
      <c r="AX80" s="25"/>
      <c r="BB80"/>
    </row>
    <row r="81" spans="1:65" s="28" customFormat="1" x14ac:dyDescent="0.2">
      <c r="A81" s="25"/>
      <c r="B81" s="22"/>
      <c r="C81" s="22"/>
      <c r="D81" s="22"/>
      <c r="E81" s="22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5"/>
      <c r="Z81" s="24"/>
      <c r="AA81" s="24"/>
      <c r="AB81" s="24"/>
      <c r="AC81" s="24"/>
      <c r="AD81" s="24"/>
      <c r="AE81" s="182"/>
      <c r="AF81" s="22"/>
      <c r="AG81" s="22"/>
      <c r="AH81" s="22"/>
      <c r="AI81" s="22"/>
      <c r="AJ81" s="22"/>
      <c r="AK81" s="22"/>
      <c r="AL81" s="25"/>
      <c r="AM81" s="25"/>
      <c r="AN81" s="22"/>
      <c r="AO81" s="22"/>
      <c r="AP81" s="25"/>
      <c r="AQ81" s="182"/>
      <c r="AR81" s="25"/>
      <c r="AS81" s="25"/>
      <c r="AT81" s="25"/>
      <c r="AU81" s="25"/>
      <c r="AV81" s="25"/>
      <c r="AW81" s="25"/>
      <c r="AX81" s="25"/>
      <c r="BB81"/>
    </row>
    <row r="82" spans="1:65" s="28" customFormat="1" x14ac:dyDescent="0.2">
      <c r="A82" s="25"/>
      <c r="B82" s="22"/>
      <c r="C82" s="22"/>
      <c r="D82" s="22"/>
      <c r="E82" s="22"/>
      <c r="F82" s="22"/>
      <c r="G82" s="22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5"/>
      <c r="Z82" s="24"/>
      <c r="AA82" s="24"/>
      <c r="AB82" s="24"/>
      <c r="AC82" s="24"/>
      <c r="AD82" s="24"/>
      <c r="AE82" s="24"/>
      <c r="AF82" s="24"/>
      <c r="AG82" s="182"/>
      <c r="AH82" s="22"/>
      <c r="AI82" s="22"/>
      <c r="AJ82" s="22"/>
      <c r="AK82" s="22"/>
      <c r="AL82" s="22"/>
      <c r="AM82" s="22"/>
      <c r="AN82" s="25"/>
      <c r="AO82" s="25"/>
      <c r="AP82" s="22"/>
      <c r="AQ82" s="22"/>
      <c r="AR82" s="25"/>
      <c r="AS82" s="182"/>
      <c r="AT82" s="25"/>
      <c r="AU82" s="25"/>
      <c r="AV82" s="25"/>
      <c r="AW82" s="25"/>
      <c r="AX82" s="25"/>
      <c r="BB82" s="1"/>
    </row>
    <row r="83" spans="1:65" s="28" customFormat="1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182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182"/>
      <c r="AT83" s="25"/>
      <c r="AU83" s="25"/>
      <c r="AV83" s="25"/>
      <c r="AW83" s="25"/>
      <c r="AX83" s="25"/>
      <c r="BD83"/>
    </row>
    <row r="84" spans="1:65" s="28" customFormat="1" ht="12.75" customHeight="1" x14ac:dyDescent="0.2">
      <c r="A84" s="25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25"/>
      <c r="Z84" s="168"/>
      <c r="AA84" s="168"/>
      <c r="AB84" s="168"/>
      <c r="AC84" s="168"/>
      <c r="AD84" s="168"/>
      <c r="AE84" s="168"/>
      <c r="AF84" s="168"/>
      <c r="AG84" s="182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182"/>
      <c r="AT84" s="25"/>
      <c r="AU84" s="25"/>
      <c r="AV84" s="25"/>
      <c r="AW84" s="25"/>
      <c r="AX84" s="25"/>
      <c r="BD84"/>
    </row>
    <row r="85" spans="1:65" s="28" customFormat="1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182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182"/>
      <c r="AT85" s="25"/>
      <c r="AU85" s="25"/>
      <c r="AV85" s="25"/>
      <c r="AW85" s="25"/>
      <c r="AX85" s="25"/>
      <c r="BD85" s="16"/>
    </row>
    <row r="86" spans="1:65" s="28" customFormat="1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182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182"/>
      <c r="AT86" s="25"/>
      <c r="AU86" s="25"/>
      <c r="AV86" s="25"/>
      <c r="AW86" s="25"/>
      <c r="AX86" s="25"/>
      <c r="BD86"/>
    </row>
    <row r="87" spans="1:65" s="28" customFormat="1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182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BD87"/>
    </row>
    <row r="88" spans="1:65" s="28" customFormat="1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"/>
      <c r="Z88" s="25"/>
      <c r="AA88" s="25"/>
      <c r="AB88" s="25"/>
      <c r="AC88" s="25"/>
      <c r="AD88" s="25"/>
      <c r="AE88" s="25"/>
      <c r="AF88" s="25"/>
      <c r="AG88" s="182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"/>
      <c r="AS88" s="2"/>
      <c r="AT88" s="25"/>
      <c r="AU88" s="25"/>
      <c r="AV88" s="25"/>
      <c r="AW88" s="25"/>
      <c r="AX88" s="25"/>
      <c r="BB88"/>
    </row>
    <row r="89" spans="1:65" ht="25.5" x14ac:dyDescent="0.2">
      <c r="A89" s="2"/>
      <c r="B89" s="183" t="s">
        <v>36</v>
      </c>
      <c r="C89" s="184">
        <f>COUNTA(C$18:C$62)</f>
        <v>0</v>
      </c>
      <c r="D89" s="184">
        <f t="shared" ref="D89:AW89" si="10">COUNTA(D$18:D$62)</f>
        <v>0</v>
      </c>
      <c r="E89" s="184">
        <f t="shared" si="10"/>
        <v>0</v>
      </c>
      <c r="F89" s="184">
        <f t="shared" si="10"/>
        <v>0</v>
      </c>
      <c r="G89" s="184">
        <f t="shared" si="10"/>
        <v>0</v>
      </c>
      <c r="H89" s="184">
        <f t="shared" si="10"/>
        <v>0</v>
      </c>
      <c r="I89" s="184">
        <f t="shared" si="10"/>
        <v>0</v>
      </c>
      <c r="J89" s="184">
        <f t="shared" si="10"/>
        <v>0</v>
      </c>
      <c r="K89" s="184">
        <f t="shared" si="10"/>
        <v>0</v>
      </c>
      <c r="L89" s="184">
        <f t="shared" si="10"/>
        <v>0</v>
      </c>
      <c r="M89" s="184">
        <f t="shared" si="10"/>
        <v>0</v>
      </c>
      <c r="N89" s="184">
        <f t="shared" si="10"/>
        <v>0</v>
      </c>
      <c r="O89" s="177"/>
      <c r="P89" s="184">
        <f t="shared" si="10"/>
        <v>0</v>
      </c>
      <c r="Q89" s="184">
        <f t="shared" si="10"/>
        <v>0</v>
      </c>
      <c r="R89" s="184">
        <f t="shared" si="10"/>
        <v>0</v>
      </c>
      <c r="S89" s="184">
        <f t="shared" si="10"/>
        <v>0</v>
      </c>
      <c r="T89" s="184">
        <f t="shared" si="10"/>
        <v>0</v>
      </c>
      <c r="U89" s="184">
        <f t="shared" si="10"/>
        <v>0</v>
      </c>
      <c r="V89" s="178"/>
      <c r="W89" s="184">
        <f t="shared" si="10"/>
        <v>0</v>
      </c>
      <c r="X89" s="184">
        <f t="shared" si="10"/>
        <v>0</v>
      </c>
      <c r="Y89" s="25"/>
      <c r="Z89" s="179"/>
      <c r="AA89" s="184">
        <f t="shared" si="10"/>
        <v>0</v>
      </c>
      <c r="AB89" s="184">
        <f t="shared" si="10"/>
        <v>0</v>
      </c>
      <c r="AC89" s="184">
        <f t="shared" si="10"/>
        <v>0</v>
      </c>
      <c r="AD89" s="184">
        <f t="shared" si="10"/>
        <v>0</v>
      </c>
      <c r="AE89" s="184">
        <f t="shared" si="10"/>
        <v>0</v>
      </c>
      <c r="AF89" s="184">
        <f t="shared" si="10"/>
        <v>0</v>
      </c>
      <c r="AG89" s="184">
        <f t="shared" si="10"/>
        <v>0</v>
      </c>
      <c r="AH89" s="184">
        <f t="shared" si="10"/>
        <v>0</v>
      </c>
      <c r="AI89" s="177"/>
      <c r="AJ89" s="184">
        <f t="shared" si="10"/>
        <v>0</v>
      </c>
      <c r="AK89" s="184">
        <f t="shared" si="10"/>
        <v>0</v>
      </c>
      <c r="AL89" s="184">
        <f t="shared" si="10"/>
        <v>0</v>
      </c>
      <c r="AM89" s="184">
        <f t="shared" si="10"/>
        <v>0</v>
      </c>
      <c r="AN89" s="184">
        <f t="shared" si="10"/>
        <v>0</v>
      </c>
      <c r="AO89" s="184">
        <f t="shared" si="10"/>
        <v>0</v>
      </c>
      <c r="AP89" s="184">
        <f t="shared" si="10"/>
        <v>0</v>
      </c>
      <c r="AQ89" s="184">
        <f t="shared" si="10"/>
        <v>0</v>
      </c>
      <c r="AR89" s="177"/>
      <c r="AS89" s="184">
        <f t="shared" si="10"/>
        <v>0</v>
      </c>
      <c r="AT89" s="184">
        <f t="shared" si="10"/>
        <v>0</v>
      </c>
      <c r="AU89" s="184">
        <f t="shared" si="10"/>
        <v>0</v>
      </c>
      <c r="AV89" s="184">
        <f t="shared" si="10"/>
        <v>0</v>
      </c>
      <c r="AW89" s="184">
        <f t="shared" si="10"/>
        <v>0</v>
      </c>
      <c r="AX89" s="179"/>
      <c r="AY89" s="28"/>
      <c r="AZ89" s="28"/>
      <c r="BA89" s="28"/>
      <c r="BB89" s="28"/>
      <c r="BC89" s="28"/>
      <c r="BD89" s="28"/>
      <c r="BE89" s="28"/>
      <c r="BF89" s="28"/>
      <c r="BG89" s="28"/>
      <c r="BJ89" s="28"/>
      <c r="BK89" s="28"/>
      <c r="BL89" s="28"/>
      <c r="BM89" s="28"/>
    </row>
    <row r="90" spans="1:6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BB90" s="28"/>
    </row>
    <row r="91" spans="1:6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BB91" s="28"/>
      <c r="BD91" s="28"/>
    </row>
    <row r="92" spans="1:6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BB92" s="28"/>
      <c r="BD92" s="28"/>
    </row>
    <row r="93" spans="1:6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BD93" s="28"/>
    </row>
    <row r="94" spans="1:65" x14ac:dyDescent="0.2">
      <c r="BD94" s="28"/>
    </row>
  </sheetData>
  <sheetProtection password="EA5E" sheet="1" objects="1" scenarios="1"/>
  <protectedRanges>
    <protectedRange sqref="C3:D3" name="Range1"/>
    <protectedRange sqref="G3:K3" name="Range2"/>
    <protectedRange sqref="M3" name="Range3"/>
    <protectedRange sqref="P3" name="Range4"/>
    <protectedRange sqref="AA18:AX62 B18:E62" name="Range6"/>
    <protectedRange sqref="F18:X62" name="Range7"/>
  </protectedRanges>
  <dataConsolidate/>
  <mergeCells count="28">
    <mergeCell ref="AJ14:AQ14"/>
    <mergeCell ref="AJ64:AQ64"/>
    <mergeCell ref="AS14:AW14"/>
    <mergeCell ref="AS64:AW64"/>
    <mergeCell ref="A75:A78"/>
    <mergeCell ref="C14:N14"/>
    <mergeCell ref="B64:B65"/>
    <mergeCell ref="A14:A15"/>
    <mergeCell ref="AA64:AH64"/>
    <mergeCell ref="P64:U64"/>
    <mergeCell ref="W64:X64"/>
    <mergeCell ref="AA14:AH14"/>
    <mergeCell ref="Y14:Y16"/>
    <mergeCell ref="W14:X14"/>
    <mergeCell ref="B10:C10"/>
    <mergeCell ref="F7:J7"/>
    <mergeCell ref="B11:C11"/>
    <mergeCell ref="F8:J8"/>
    <mergeCell ref="P14:U14"/>
    <mergeCell ref="B1:Q1"/>
    <mergeCell ref="C3:D3"/>
    <mergeCell ref="G3:J3"/>
    <mergeCell ref="B5:C5"/>
    <mergeCell ref="B9:C9"/>
    <mergeCell ref="F6:J6"/>
    <mergeCell ref="B6:C6"/>
    <mergeCell ref="B7:C7"/>
    <mergeCell ref="B8:C8"/>
  </mergeCells>
  <dataValidations count="16">
    <dataValidation type="list" allowBlank="1" showInputMessage="1" showErrorMessage="1" sqref="Y18:Y62">
      <formula1>$BA$18:$BA$21</formula1>
    </dataValidation>
    <dataValidation type="list" allowBlank="1" showInputMessage="1" showErrorMessage="1" sqref="X18:X62">
      <formula1>$BI$18:$BI$21</formula1>
    </dataValidation>
    <dataValidation type="list" allowBlank="1" showInputMessage="1" showErrorMessage="1" sqref="W18:W62">
      <formula1>$BG$18:$BG$23</formula1>
    </dataValidation>
    <dataValidation type="list" allowBlank="1" showInputMessage="1" showErrorMessage="1" sqref="S18:S62">
      <formula1>$BE$18:$BE$22</formula1>
    </dataValidation>
    <dataValidation type="list" allowBlank="1" showInputMessage="1" showErrorMessage="1" sqref="Q18:R62">
      <formula1>$BC$18:$BC$23</formula1>
    </dataValidation>
    <dataValidation type="list" allowBlank="1" showInputMessage="1" showErrorMessage="1" sqref="G18:G62">
      <formula1>$BE$9:$BE$13</formula1>
    </dataValidation>
    <dataValidation type="list" allowBlank="1" showInputMessage="1" showErrorMessage="1" sqref="AN18:AN62">
      <formula1>$BA$9:$BA$13</formula1>
    </dataValidation>
    <dataValidation type="list" allowBlank="1" showInputMessage="1" showErrorMessage="1" sqref="V18:V62 F18:F62 P18:P62 AF18:AF62 AM18:AM62">
      <formula1>$BG$2:$BG$6</formula1>
    </dataValidation>
    <dataValidation type="list" allowBlank="1" showInputMessage="1" showErrorMessage="1" sqref="AU18:AU62">
      <formula1>$BI$9:$BI$12</formula1>
    </dataValidation>
    <dataValidation type="list" allowBlank="1" showInputMessage="1" showErrorMessage="1" sqref="AP18:AQ62">
      <formula1>$BK$9:$BK$12</formula1>
    </dataValidation>
    <dataValidation type="list" allowBlank="1" showInputMessage="1" showErrorMessage="1" sqref="A16:A37 A1:A14">
      <formula1>#REF!</formula1>
    </dataValidation>
    <dataValidation type="list" allowBlank="1" showInputMessage="1" showErrorMessage="1" sqref="AV18:AV62 J18:J62">
      <formula1>$BG$9:$BG$13</formula1>
    </dataValidation>
    <dataValidation type="list" allowBlank="1" showInputMessage="1" showErrorMessage="1" sqref="D18:D62 AS18:AS62 AO18:AO62 AI18:AI62 AA18:AB62 M18:M62">
      <formula1>$BK$2:$BK$6</formula1>
    </dataValidation>
    <dataValidation type="list" allowBlank="1" showInputMessage="1" showErrorMessage="1" sqref="AW18:AW62 L18:L62 E18:E62 U18:U62 AG18:AH62 AK18:AK62 AC18:AE62">
      <formula1>$BC$2:$BC$4</formula1>
    </dataValidation>
    <dataValidation type="list" allowBlank="1" showInputMessage="1" showErrorMessage="1" sqref="K18:K62 N18:N62 H18:I62 C18:C62 AL18:AL62 T18:T62 AJ18:AJ62 AR18:AR62">
      <formula1>$BI$2:$BI$5</formula1>
    </dataValidation>
    <dataValidation type="list" allowBlank="1" showInputMessage="1" showErrorMessage="1" sqref="AT18:AT62">
      <formula1>$BC$9:$BC$14</formula1>
    </dataValidation>
  </dataValidations>
  <pageMargins left="0.75" right="0.75" top="1" bottom="1" header="0.5" footer="0.5"/>
  <pageSetup paperSize="9" orientation="portrait" r:id="rId1"/>
  <headerFooter alignWithMargins="0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6"/>
  <sheetViews>
    <sheetView rightToLeft="1" topLeftCell="K1" workbookViewId="0">
      <pane ySplit="8" topLeftCell="A9" activePane="bottomLeft" state="frozen"/>
      <selection pane="bottomLeft" activeCell="B2" sqref="B2:AZ2"/>
    </sheetView>
  </sheetViews>
  <sheetFormatPr defaultRowHeight="12.75" x14ac:dyDescent="0.2"/>
  <cols>
    <col min="1" max="1" width="3.7109375" bestFit="1" customWidth="1"/>
    <col min="2" max="2" width="18.140625" customWidth="1"/>
    <col min="3" max="3" width="11.42578125" customWidth="1"/>
    <col min="4" max="4" width="9.140625" style="58" customWidth="1"/>
    <col min="5" max="10" width="9.140625" customWidth="1"/>
    <col min="11" max="11" width="8.140625" customWidth="1"/>
    <col min="12" max="12" width="7.140625" customWidth="1"/>
    <col min="13" max="15" width="5.42578125" bestFit="1" customWidth="1"/>
    <col min="16" max="16" width="6.140625" bestFit="1" customWidth="1"/>
    <col min="17" max="22" width="5.42578125" customWidth="1"/>
    <col min="23" max="23" width="8.28515625" customWidth="1"/>
    <col min="24" max="24" width="10.140625" customWidth="1"/>
    <col min="25" max="25" width="5.42578125" bestFit="1" customWidth="1"/>
    <col min="26" max="26" width="5.5703125" customWidth="1"/>
    <col min="27" max="27" width="8.42578125" bestFit="1" customWidth="1"/>
    <col min="28" max="28" width="7.28515625" bestFit="1" customWidth="1"/>
    <col min="29" max="29" width="10.42578125" bestFit="1" customWidth="1"/>
    <col min="30" max="30" width="8.28515625" customWidth="1"/>
    <col min="31" max="31" width="6.42578125" customWidth="1"/>
    <col min="32" max="36" width="5.42578125" bestFit="1" customWidth="1"/>
    <col min="37" max="37" width="7.5703125" customWidth="1"/>
    <col min="38" max="38" width="7.85546875" customWidth="1"/>
    <col min="39" max="39" width="7.140625" customWidth="1"/>
    <col min="40" max="40" width="9.140625" customWidth="1"/>
    <col min="41" max="41" width="7.42578125" customWidth="1"/>
    <col min="42" max="42" width="8.28515625" bestFit="1" customWidth="1"/>
    <col min="43" max="49" width="8.28515625" customWidth="1"/>
    <col min="50" max="50" width="10.28515625" customWidth="1"/>
    <col min="51" max="51" width="8.7109375" bestFit="1" customWidth="1"/>
    <col min="52" max="52" width="8.7109375" style="58" customWidth="1"/>
    <col min="53" max="53" width="11.140625" style="58" bestFit="1" customWidth="1"/>
    <col min="54" max="54" width="11" style="58" bestFit="1" customWidth="1"/>
    <col min="55" max="55" width="10.28515625" style="58" bestFit="1" customWidth="1"/>
    <col min="56" max="56" width="9.140625" style="58"/>
  </cols>
  <sheetData>
    <row r="1" spans="1:56" x14ac:dyDescent="0.2">
      <c r="A1" s="2"/>
      <c r="B1" s="2"/>
      <c r="C1" s="2"/>
      <c r="D1" s="12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120"/>
    </row>
    <row r="2" spans="1:56" ht="18" x14ac:dyDescent="0.25">
      <c r="A2" s="2"/>
      <c r="B2" s="191" t="s">
        <v>185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</row>
    <row r="3" spans="1:56" ht="15.75" x14ac:dyDescent="0.25">
      <c r="A3" s="2"/>
      <c r="O3" s="3"/>
      <c r="P3" s="3"/>
      <c r="Q3" s="3"/>
      <c r="R3" s="3"/>
      <c r="S3" s="3"/>
      <c r="T3" s="3"/>
      <c r="U3" s="3"/>
      <c r="V3" s="3"/>
      <c r="W3" s="225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20"/>
      <c r="BB3"/>
      <c r="BC3"/>
      <c r="BD3"/>
    </row>
    <row r="4" spans="1:56" x14ac:dyDescent="0.2">
      <c r="A4" s="2"/>
      <c r="B4" s="2"/>
      <c r="C4" s="2"/>
      <c r="D4" s="120"/>
      <c r="E4" s="2"/>
      <c r="F4" s="2"/>
      <c r="G4" s="2"/>
      <c r="H4" s="2"/>
      <c r="I4" s="2"/>
      <c r="J4" s="2"/>
      <c r="K4" s="2"/>
      <c r="L4" s="2"/>
      <c r="M4" s="2"/>
      <c r="N4" s="2"/>
      <c r="BB4"/>
      <c r="BC4"/>
      <c r="BD4"/>
    </row>
    <row r="5" spans="1:56" ht="30.75" customHeight="1" x14ac:dyDescent="0.2">
      <c r="A5" s="227" t="s">
        <v>17</v>
      </c>
      <c r="B5" s="228"/>
      <c r="C5" s="242" t="s">
        <v>186</v>
      </c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4"/>
      <c r="O5" s="217" t="s">
        <v>30</v>
      </c>
      <c r="P5" s="242" t="s">
        <v>187</v>
      </c>
      <c r="Q5" s="243"/>
      <c r="R5" s="243"/>
      <c r="S5" s="243"/>
      <c r="T5" s="243"/>
      <c r="U5" s="244"/>
      <c r="V5" s="217" t="s">
        <v>31</v>
      </c>
      <c r="W5" s="242" t="s">
        <v>188</v>
      </c>
      <c r="X5" s="244"/>
      <c r="Y5" s="217" t="s">
        <v>126</v>
      </c>
      <c r="Z5" s="242" t="s">
        <v>189</v>
      </c>
      <c r="AA5" s="243"/>
      <c r="AB5" s="243"/>
      <c r="AC5" s="243"/>
      <c r="AD5" s="243"/>
      <c r="AE5" s="243"/>
      <c r="AF5" s="243"/>
      <c r="AG5" s="244"/>
      <c r="AH5" s="217" t="s">
        <v>127</v>
      </c>
      <c r="AI5" s="242" t="s">
        <v>190</v>
      </c>
      <c r="AJ5" s="243"/>
      <c r="AK5" s="243"/>
      <c r="AL5" s="243"/>
      <c r="AM5" s="243"/>
      <c r="AN5" s="243"/>
      <c r="AO5" s="243"/>
      <c r="AP5" s="244"/>
      <c r="AQ5" s="217" t="s">
        <v>128</v>
      </c>
      <c r="AR5" s="242" t="s">
        <v>191</v>
      </c>
      <c r="AS5" s="243"/>
      <c r="AT5" s="243"/>
      <c r="AU5" s="243"/>
      <c r="AV5" s="244"/>
      <c r="AW5" s="217" t="s">
        <v>129</v>
      </c>
      <c r="AX5" s="221" t="s">
        <v>137</v>
      </c>
      <c r="AY5" s="221" t="s">
        <v>138</v>
      </c>
      <c r="AZ5" s="161" t="s">
        <v>179</v>
      </c>
      <c r="BA5" s="223" t="s">
        <v>35</v>
      </c>
      <c r="BB5"/>
      <c r="BC5"/>
      <c r="BD5"/>
    </row>
    <row r="6" spans="1:56" ht="18.75" customHeight="1" x14ac:dyDescent="0.2">
      <c r="A6" s="229" t="s">
        <v>19</v>
      </c>
      <c r="B6" s="230"/>
      <c r="C6" s="104" t="s">
        <v>91</v>
      </c>
      <c r="D6" s="104" t="s">
        <v>144</v>
      </c>
      <c r="E6" s="66" t="s">
        <v>92</v>
      </c>
      <c r="F6" s="66" t="s">
        <v>93</v>
      </c>
      <c r="G6" s="66" t="s">
        <v>94</v>
      </c>
      <c r="H6" s="66" t="s">
        <v>95</v>
      </c>
      <c r="I6" s="66" t="s">
        <v>96</v>
      </c>
      <c r="J6" s="66" t="s">
        <v>97</v>
      </c>
      <c r="K6" s="66" t="s">
        <v>98</v>
      </c>
      <c r="L6" s="66" t="s">
        <v>82</v>
      </c>
      <c r="M6" s="66" t="s">
        <v>83</v>
      </c>
      <c r="N6" s="66">
        <v>6</v>
      </c>
      <c r="O6" s="219"/>
      <c r="P6" s="66">
        <v>7</v>
      </c>
      <c r="Q6" s="104">
        <v>8</v>
      </c>
      <c r="R6" s="104">
        <v>9</v>
      </c>
      <c r="S6" s="104" t="s">
        <v>116</v>
      </c>
      <c r="T6" s="104" t="s">
        <v>117</v>
      </c>
      <c r="U6" s="104" t="s">
        <v>118</v>
      </c>
      <c r="V6" s="219"/>
      <c r="W6" s="104" t="s">
        <v>119</v>
      </c>
      <c r="X6" s="104" t="s">
        <v>120</v>
      </c>
      <c r="Y6" s="219"/>
      <c r="Z6" s="66" t="s">
        <v>76</v>
      </c>
      <c r="AA6" s="66" t="s">
        <v>77</v>
      </c>
      <c r="AB6" s="66" t="s">
        <v>151</v>
      </c>
      <c r="AC6" s="66" t="s">
        <v>192</v>
      </c>
      <c r="AD6" s="66" t="s">
        <v>193</v>
      </c>
      <c r="AE6" s="66">
        <v>13</v>
      </c>
      <c r="AF6" s="66" t="s">
        <v>130</v>
      </c>
      <c r="AG6" s="66" t="s">
        <v>131</v>
      </c>
      <c r="AH6" s="219"/>
      <c r="AI6" s="66" t="s">
        <v>194</v>
      </c>
      <c r="AJ6" s="66" t="s">
        <v>195</v>
      </c>
      <c r="AK6" s="66" t="s">
        <v>196</v>
      </c>
      <c r="AL6" s="66">
        <v>16</v>
      </c>
      <c r="AM6" s="66" t="s">
        <v>197</v>
      </c>
      <c r="AN6" s="66" t="s">
        <v>198</v>
      </c>
      <c r="AO6" s="66" t="s">
        <v>199</v>
      </c>
      <c r="AP6" s="66" t="s">
        <v>200</v>
      </c>
      <c r="AQ6" s="219"/>
      <c r="AR6" s="66" t="s">
        <v>152</v>
      </c>
      <c r="AS6" s="66" t="s">
        <v>201</v>
      </c>
      <c r="AT6" s="104" t="s">
        <v>202</v>
      </c>
      <c r="AU6" s="104" t="s">
        <v>155</v>
      </c>
      <c r="AV6" s="104" t="s">
        <v>156</v>
      </c>
      <c r="AW6" s="219"/>
      <c r="AX6" s="222"/>
      <c r="AY6" s="222"/>
      <c r="AZ6" s="159"/>
      <c r="BA6" s="224"/>
      <c r="BB6"/>
      <c r="BC6"/>
      <c r="BD6"/>
    </row>
    <row r="7" spans="1:56" ht="12.75" customHeight="1" x14ac:dyDescent="0.2">
      <c r="A7" s="20"/>
      <c r="B7" s="92" t="s">
        <v>18</v>
      </c>
      <c r="C7" s="20" t="s">
        <v>85</v>
      </c>
      <c r="D7" s="20" t="s">
        <v>81</v>
      </c>
      <c r="E7" s="20" t="s">
        <v>85</v>
      </c>
      <c r="F7" s="20" t="s">
        <v>81</v>
      </c>
      <c r="G7" s="20" t="s">
        <v>85</v>
      </c>
      <c r="H7" s="20" t="s">
        <v>85</v>
      </c>
      <c r="I7" s="20" t="s">
        <v>85</v>
      </c>
      <c r="J7" s="20" t="s">
        <v>157</v>
      </c>
      <c r="K7" s="20" t="s">
        <v>85</v>
      </c>
      <c r="L7" s="20" t="s">
        <v>85</v>
      </c>
      <c r="M7" s="20" t="s">
        <v>81</v>
      </c>
      <c r="N7" s="20" t="s">
        <v>85</v>
      </c>
      <c r="O7" s="220"/>
      <c r="P7" s="20" t="s">
        <v>81</v>
      </c>
      <c r="Q7" s="142" t="s">
        <v>157</v>
      </c>
      <c r="R7" s="142" t="s">
        <v>157</v>
      </c>
      <c r="S7" s="142" t="s">
        <v>158</v>
      </c>
      <c r="T7" s="20" t="s">
        <v>85</v>
      </c>
      <c r="U7" s="20" t="s">
        <v>85</v>
      </c>
      <c r="V7" s="220"/>
      <c r="W7" s="142" t="s">
        <v>158</v>
      </c>
      <c r="X7" s="142" t="s">
        <v>159</v>
      </c>
      <c r="Y7" s="220"/>
      <c r="Z7" s="20" t="s">
        <v>81</v>
      </c>
      <c r="AA7" s="20" t="s">
        <v>81</v>
      </c>
      <c r="AB7" s="20" t="s">
        <v>85</v>
      </c>
      <c r="AC7" s="20" t="s">
        <v>85</v>
      </c>
      <c r="AD7" s="20" t="s">
        <v>85</v>
      </c>
      <c r="AE7" s="20" t="s">
        <v>81</v>
      </c>
      <c r="AF7" s="20" t="s">
        <v>157</v>
      </c>
      <c r="AG7" s="20" t="s">
        <v>81</v>
      </c>
      <c r="AH7" s="220"/>
      <c r="AI7" s="20" t="s">
        <v>85</v>
      </c>
      <c r="AJ7" s="20" t="s">
        <v>85</v>
      </c>
      <c r="AK7" s="20" t="s">
        <v>85</v>
      </c>
      <c r="AL7" s="20" t="s">
        <v>81</v>
      </c>
      <c r="AM7" s="20" t="s">
        <v>85</v>
      </c>
      <c r="AN7" s="20" t="s">
        <v>81</v>
      </c>
      <c r="AO7" s="20" t="s">
        <v>85</v>
      </c>
      <c r="AP7" s="20" t="s">
        <v>85</v>
      </c>
      <c r="AQ7" s="220"/>
      <c r="AR7" s="20" t="s">
        <v>81</v>
      </c>
      <c r="AS7" s="20" t="s">
        <v>157</v>
      </c>
      <c r="AT7" s="20" t="s">
        <v>157</v>
      </c>
      <c r="AU7" s="20" t="s">
        <v>159</v>
      </c>
      <c r="AV7" s="20" t="s">
        <v>85</v>
      </c>
      <c r="AW7" s="220"/>
      <c r="AX7" s="92"/>
      <c r="AY7" s="92"/>
      <c r="AZ7" s="160"/>
      <c r="BA7" s="92">
        <f>SUM(Z7,AB7:AC7,AE7:AS7,AU7:AV7,C7:E7,G7:O7,Q7)</f>
        <v>0</v>
      </c>
      <c r="BB7"/>
      <c r="BC7"/>
      <c r="BD7"/>
    </row>
    <row r="8" spans="1:56" x14ac:dyDescent="0.2">
      <c r="A8" s="7" t="s">
        <v>14</v>
      </c>
      <c r="B8" s="7" t="s">
        <v>15</v>
      </c>
      <c r="C8" s="15">
        <v>3</v>
      </c>
      <c r="D8" s="116">
        <v>2</v>
      </c>
      <c r="E8" s="15">
        <v>2</v>
      </c>
      <c r="F8" s="15">
        <v>2</v>
      </c>
      <c r="G8" s="15">
        <v>3</v>
      </c>
      <c r="H8" s="15">
        <v>4</v>
      </c>
      <c r="I8" s="15">
        <v>2</v>
      </c>
      <c r="J8" s="15">
        <v>2</v>
      </c>
      <c r="K8" s="15">
        <v>3</v>
      </c>
      <c r="L8" s="15">
        <v>3</v>
      </c>
      <c r="M8" s="15">
        <v>2</v>
      </c>
      <c r="N8" s="15">
        <v>3</v>
      </c>
      <c r="O8" s="15">
        <f>SUM(C8:N8)</f>
        <v>31</v>
      </c>
      <c r="P8" s="15">
        <v>2</v>
      </c>
      <c r="Q8" s="116">
        <v>3</v>
      </c>
      <c r="R8" s="116">
        <v>3</v>
      </c>
      <c r="S8" s="116">
        <v>3</v>
      </c>
      <c r="T8" s="116">
        <v>3</v>
      </c>
      <c r="U8" s="116">
        <v>2</v>
      </c>
      <c r="V8" s="116">
        <f>SUM(P8:U8)</f>
        <v>16</v>
      </c>
      <c r="W8" s="116">
        <v>4</v>
      </c>
      <c r="X8" s="116">
        <v>2</v>
      </c>
      <c r="Y8" s="116">
        <f>SUM(W8:X8)</f>
        <v>6</v>
      </c>
      <c r="Z8" s="15">
        <v>2</v>
      </c>
      <c r="AA8" s="15">
        <v>2</v>
      </c>
      <c r="AB8" s="15">
        <v>2</v>
      </c>
      <c r="AC8" s="15">
        <v>2</v>
      </c>
      <c r="AD8" s="15">
        <v>2</v>
      </c>
      <c r="AE8" s="15">
        <v>2</v>
      </c>
      <c r="AF8" s="15">
        <v>2</v>
      </c>
      <c r="AG8" s="15">
        <v>2</v>
      </c>
      <c r="AH8" s="15">
        <f>SUM(Z8:AG8)</f>
        <v>16</v>
      </c>
      <c r="AI8" s="15">
        <v>3</v>
      </c>
      <c r="AJ8" s="15">
        <v>2</v>
      </c>
      <c r="AK8" s="15">
        <v>3</v>
      </c>
      <c r="AL8" s="15">
        <v>2</v>
      </c>
      <c r="AM8" s="15">
        <v>3</v>
      </c>
      <c r="AN8" s="15">
        <v>2</v>
      </c>
      <c r="AO8" s="15">
        <v>2</v>
      </c>
      <c r="AP8" s="15">
        <v>2</v>
      </c>
      <c r="AQ8" s="15">
        <f>SUM(AI8:AP8)</f>
        <v>19</v>
      </c>
      <c r="AR8" s="15">
        <v>2</v>
      </c>
      <c r="AS8" s="15">
        <v>4</v>
      </c>
      <c r="AT8" s="15">
        <v>2</v>
      </c>
      <c r="AU8" s="15">
        <v>2</v>
      </c>
      <c r="AV8" s="15">
        <v>2</v>
      </c>
      <c r="AW8" s="15">
        <f>SUM(AR8:AV8)</f>
        <v>12</v>
      </c>
      <c r="AX8" s="116">
        <f>SUM(C8:N8,P8:U8,W8:X8)</f>
        <v>53</v>
      </c>
      <c r="AY8" s="116">
        <f>SUM(Z8:AG8,AI8:AP8,AR8:AV8)</f>
        <v>47</v>
      </c>
      <c r="AZ8" s="160"/>
      <c r="BA8" s="15">
        <f>SUM(AX8:AY8)</f>
        <v>100</v>
      </c>
      <c r="BB8"/>
      <c r="BC8"/>
      <c r="BD8"/>
    </row>
    <row r="9" spans="1:56" x14ac:dyDescent="0.2">
      <c r="A9" s="10">
        <v>1</v>
      </c>
      <c r="B9" s="111">
        <f>'נוסח ב'!B18</f>
        <v>0</v>
      </c>
      <c r="C9" s="112">
        <f>IF('נוסח ב'!C18="נכון",3,IF('נוסח ב'!C18="חלקי",2,0))</f>
        <v>0</v>
      </c>
      <c r="D9" s="112">
        <f>IF('נוסח ב'!D18=2,2,0)</f>
        <v>0</v>
      </c>
      <c r="E9" s="112">
        <f>IF('נוסח ב'!E18="נכון",2,0)</f>
        <v>0</v>
      </c>
      <c r="F9" s="112">
        <f>IF('נוסח ב'!F18="ג",2,0)</f>
        <v>0</v>
      </c>
      <c r="G9" s="112">
        <f>IF('נוסח ב'!G18="צוינו 3 מרכיבים",3,IF('נוסח ב'!G18="צוינו 2 מרכיבים",2,IF('נוסח ב'!G18="צוין מרכיב 1",1,0)))</f>
        <v>0</v>
      </c>
      <c r="H9" s="112">
        <f>IF('נוסח ב'!H18="נכון",4,IF('נוסח ב'!H18="חלקי",2,0))</f>
        <v>0</v>
      </c>
      <c r="I9" s="112">
        <f>IF('נוסח ב'!I18="נכון",2,IF('נוסח ב'!I18="חלקי",1,0))</f>
        <v>0</v>
      </c>
      <c r="J9" s="112">
        <f>IF('נוסח ב'!J18="3 תשובות נכונות",2,IF('נוסח ב'!J18="2 תשובות נכונות",1,0))</f>
        <v>0</v>
      </c>
      <c r="K9" s="112">
        <f>IF('נוסח ב'!K18="נכון",3,IF('נוסח ב'!K18="חלקי",2,0))</f>
        <v>0</v>
      </c>
      <c r="L9" s="112">
        <f>IF('נוסח ב'!L18="נכון",3,0)</f>
        <v>0</v>
      </c>
      <c r="M9" s="112">
        <f>IF('נוסח ב'!M18=3,2,0)</f>
        <v>0</v>
      </c>
      <c r="N9" s="112">
        <f>IF('נוסח ב'!N18="נכון",3,IF('נוסח ב'!N18="חלקי",1,0))</f>
        <v>0</v>
      </c>
      <c r="O9" s="121">
        <f>SUM(C9:N9)</f>
        <v>0</v>
      </c>
      <c r="P9" s="156">
        <f>IF('נוסח ב'!P18="א",2,0)</f>
        <v>0</v>
      </c>
      <c r="Q9" s="112">
        <f>IF('נוסח ב'!Q18="4 תשובות נכונות",3,IF('נוסח ב'!Q18="3 תשובות נכונות",2,IF('נוסח ב'!Q18="2 תשובות נכונות",1,0)))</f>
        <v>0</v>
      </c>
      <c r="R9" s="112">
        <f>IF('נוסח ב'!R18="4 תשובות נכונות",3,IF('נוסח ב'!R18="3 תשובות נכונות",2,IF('נוסח ב'!R18="2 תשובות נכונות",1,0)))</f>
        <v>0</v>
      </c>
      <c r="S9" s="112">
        <f>IF('נוסח ב'!S18="נכון",3,IF('נוסח ב'!S18="חלקי - 2 נקודות",2,IF('נוסח ב'!S18="חלקי - נקודה 1",1,0)))</f>
        <v>0</v>
      </c>
      <c r="T9" s="155">
        <f>IF('נוסח ב'!T18="נכון",3,IF('נוסח ב'!T18="חלקי",2,0))</f>
        <v>0</v>
      </c>
      <c r="U9" s="155">
        <f>IF('נוסח ב'!U18="נכון",2,0)</f>
        <v>0</v>
      </c>
      <c r="V9" s="152">
        <f>SUM(P9:U9)</f>
        <v>0</v>
      </c>
      <c r="W9" s="155">
        <f>IF('נוסח ב'!W18="4 יצוגים נכונים",4,IF('נוסח ב'!W18="3 יצוגים נכונים",3,IF('נוסח ב'!W18="2 יצוגים נכונים",2,IF('נוסח ב'!W18="יצוג נכון 1",1,0))))</f>
        <v>0</v>
      </c>
      <c r="X9" s="155">
        <f>IF('נוסח ב'!X18="4 תשובות נכונות",2,IF('נוסח ב'!X18="2 או 3 תשובות נכונות",1,0))</f>
        <v>0</v>
      </c>
      <c r="Y9" s="152">
        <f>SUM(W9:X9)</f>
        <v>0</v>
      </c>
      <c r="Z9" s="112">
        <f>IF('נוסח ב'!AA18=4,2,0)</f>
        <v>0</v>
      </c>
      <c r="AA9" s="112">
        <f>IF('נוסח ב'!AB18=2,2,0)</f>
        <v>0</v>
      </c>
      <c r="AB9" s="112">
        <f>IF('נוסח ב'!AC18="נכון",2,0)</f>
        <v>0</v>
      </c>
      <c r="AC9" s="112">
        <f>IF('נוסח ב'!AD18="נכון",2,0)</f>
        <v>0</v>
      </c>
      <c r="AD9" s="112">
        <f>IF('נוסח ב'!AE18="נכון",2,0)</f>
        <v>0</v>
      </c>
      <c r="AE9" s="112">
        <f>IF('נוסח ב'!AF18="ד",2,0)</f>
        <v>0</v>
      </c>
      <c r="AF9" s="112">
        <f>IF('נוסח ב'!AG18="נכון",2,0)</f>
        <v>0</v>
      </c>
      <c r="AG9" s="112">
        <f>IF('נוסח ב'!AH18="נכון",2,0)</f>
        <v>0</v>
      </c>
      <c r="AH9" s="121">
        <f>SUM(Z9:AG9)</f>
        <v>0</v>
      </c>
      <c r="AI9" s="112">
        <f>IF('נוסח ב'!AJ18="נכון",3,IF('נוסח ב'!AJ18="חלקי",2,0))</f>
        <v>0</v>
      </c>
      <c r="AJ9" s="112">
        <f>IF('נוסח ב'!AK18="נכון",2,0)</f>
        <v>0</v>
      </c>
      <c r="AK9" s="112">
        <f>IF('נוסח ב'!AL18="נכון",3,IF('נוסח ב'!AL18="חלקי",2,0))</f>
        <v>0</v>
      </c>
      <c r="AL9" s="112">
        <f>IF('נוסח ב'!AM18="א",2,0)</f>
        <v>0</v>
      </c>
      <c r="AM9" s="112">
        <f>IF('נוסח ב'!AN18="נכון",3,IF('נוסח ב'!AN18="רק הסבר ביולוגי נכון",2,IF('נוסח ב'!AN18="רק ציון נתונים נכונים",1,0)))</f>
        <v>0</v>
      </c>
      <c r="AN9" s="112">
        <f>IF('נוסח ב'!AO18=3,2,0)</f>
        <v>0</v>
      </c>
      <c r="AO9" s="112">
        <f>IF('נוסח ב'!AP18="צוינו 2 מרכיבים",2,IF('נוסח ב'!AP18="צוין מרכיב 1",1,0))</f>
        <v>0</v>
      </c>
      <c r="AP9" s="112">
        <f>IF('נוסח ב'!AQ18="צוינו 2 מרכיבים",2,IF('נוסח ב'!AQ18="צוין מרכיב 1",1,0))</f>
        <v>0</v>
      </c>
      <c r="AQ9" s="157">
        <f>SUM(AI9:AP9)</f>
        <v>0</v>
      </c>
      <c r="AR9" s="112">
        <f>IF('נוסח ב'!AS18=2,2,0)</f>
        <v>0</v>
      </c>
      <c r="AS9" s="112">
        <f>IF('נוסח ב'!AT18="נכון",4,IF('נוסח ב'!AT18="חלקי - 3 נקודות",3,IF('נוסח ב'!AT18="חלקי - 2 נקודות",2,IF('נוסח ב'!AT18="חלקי - נקודה 1",1,0))))</f>
        <v>0</v>
      </c>
      <c r="AT9" s="156">
        <f>IF('נוסח ב'!AU18="2 השלמות נכונות",2,IF('נוסח ב'!AU18="השלמה נכונה אחת",1,0))</f>
        <v>0</v>
      </c>
      <c r="AU9" s="156">
        <f>IF('נוסח ב'!AV18="3 תשובות נכונות",2,IF('נוסח ב'!AV18="2 תשובות נכונות",1,0))</f>
        <v>0</v>
      </c>
      <c r="AV9" s="112">
        <f>IF('נוסח ב'!AW18="נכון",2,0)</f>
        <v>0</v>
      </c>
      <c r="AW9" s="157">
        <f>SUM(AR9:AV9)</f>
        <v>0</v>
      </c>
      <c r="AX9" s="134">
        <f t="shared" ref="AX9:AX53" si="0">SUM(O9+V9+Y9)</f>
        <v>0</v>
      </c>
      <c r="AY9" s="134">
        <f>SUM(AH9+AQ9+AW9)</f>
        <v>0</v>
      </c>
      <c r="AZ9" s="152">
        <f>'נוסח ב'!Y18</f>
        <v>0</v>
      </c>
      <c r="BA9" s="88">
        <f t="shared" ref="BA9:BA53" si="1">SUM(AH9+AQ9+AW9+O9+V9+Y9)-AZ9</f>
        <v>0</v>
      </c>
      <c r="BB9"/>
      <c r="BC9"/>
      <c r="BD9"/>
    </row>
    <row r="10" spans="1:56" x14ac:dyDescent="0.2">
      <c r="A10" s="10">
        <v>2</v>
      </c>
      <c r="B10" s="111">
        <f>'נוסח ב'!B19</f>
        <v>0</v>
      </c>
      <c r="C10" s="112">
        <f>IF('נוסח ב'!C19="נכון",3,IF('נוסח ב'!C19="חלקי",2,0))</f>
        <v>0</v>
      </c>
      <c r="D10" s="112">
        <f>IF('נוסח ב'!D19=2,2,0)</f>
        <v>0</v>
      </c>
      <c r="E10" s="112">
        <f>IF('נוסח ב'!E19="נכון",2,0)</f>
        <v>0</v>
      </c>
      <c r="F10" s="112">
        <f>IF('נוסח ב'!F19="ג",2,0)</f>
        <v>0</v>
      </c>
      <c r="G10" s="112">
        <f>IF('נוסח ב'!G19="צוינו 3 מרכיבים",3,IF('נוסח ב'!G19="צוינו 2 מרכיבים",2,IF('נוסח ב'!G19="צוין מרכיב 1",1,0)))</f>
        <v>0</v>
      </c>
      <c r="H10" s="112">
        <f>IF('נוסח ב'!H19="נכון",4,IF('נוסח ב'!H19="חלקי",2,0))</f>
        <v>0</v>
      </c>
      <c r="I10" s="112">
        <f>IF('נוסח ב'!I19="נכון",2,IF('נוסח ב'!I19="חלקי",1,0))</f>
        <v>0</v>
      </c>
      <c r="J10" s="112">
        <f>IF('נוסח ב'!J19="3 תשובות נכונות",2,IF('נוסח ב'!J19="2 תשובות נכונות",1,0))</f>
        <v>0</v>
      </c>
      <c r="K10" s="112">
        <f>IF('נוסח ב'!K19="נכון",3,IF('נוסח ב'!K19="חלקי",2,0))</f>
        <v>0</v>
      </c>
      <c r="L10" s="112">
        <f>IF('נוסח ב'!L19="נכון",3,0)</f>
        <v>0</v>
      </c>
      <c r="M10" s="112">
        <f>IF('נוסח ב'!M19=3,2,0)</f>
        <v>0</v>
      </c>
      <c r="N10" s="112">
        <f>IF('נוסח ב'!N19="נכון",3,IF('נוסח ב'!N19="חלקי",1,0))</f>
        <v>0</v>
      </c>
      <c r="O10" s="121">
        <f t="shared" ref="O10:O53" si="2">SUM(C10:N10)</f>
        <v>0</v>
      </c>
      <c r="P10" s="156">
        <f>IF('נוסח ב'!P19="א",2,0)</f>
        <v>0</v>
      </c>
      <c r="Q10" s="112">
        <f>IF('נוסח ב'!Q19="4 תשובות נכונות",3,IF('נוסח ב'!Q19="3 תשובות נכונות",2,IF('נוסח ב'!Q19="2 תשובות נכונות",1,0)))</f>
        <v>0</v>
      </c>
      <c r="R10" s="112">
        <f>IF('נוסח ב'!R19="4 תשובות נכונות",3,IF('נוסח ב'!R19="3 תשובות נכונות",2,IF('נוסח ב'!R19="2 תשובות נכונות",1,0)))</f>
        <v>0</v>
      </c>
      <c r="S10" s="112">
        <f>IF('נוסח ב'!S19="נכון",3,IF('נוסח ב'!S19="חלקי - 2 נקודות",2,IF('נוסח ב'!S19="חלקי - נקודה 1",1,0)))</f>
        <v>0</v>
      </c>
      <c r="T10" s="155">
        <f>IF('נוסח ב'!T19="נכון",3,IF('נוסח ב'!T19="חלקי",2,0))</f>
        <v>0</v>
      </c>
      <c r="U10" s="155">
        <f>IF('נוסח ב'!U19="נכון",2,0)</f>
        <v>0</v>
      </c>
      <c r="V10" s="152">
        <f t="shared" ref="V10:V53" si="3">SUM(P10:U10)</f>
        <v>0</v>
      </c>
      <c r="W10" s="155">
        <f>IF('נוסח ב'!W19="4 יצוגים נכונים",4,IF('נוסח ב'!W19="3 יצוגים נכונים",3,IF('נוסח ב'!W19="2 יצוגים נכונים",2,IF('נוסח ב'!W19="יצוג נכון 1",1,0))))</f>
        <v>0</v>
      </c>
      <c r="X10" s="155">
        <f>IF('נוסח ב'!X19="4 תשובות נכונות",2,IF('נוסח ב'!X19="2 או 3 תשובות נכונות",1,0))</f>
        <v>0</v>
      </c>
      <c r="Y10" s="152">
        <f t="shared" ref="Y10:Y53" si="4">SUM(W10:X10)</f>
        <v>0</v>
      </c>
      <c r="Z10" s="112">
        <f>IF('נוסח ב'!AA19=4,2,0)</f>
        <v>0</v>
      </c>
      <c r="AA10" s="112">
        <f>IF('נוסח ב'!AB19=2,2,0)</f>
        <v>0</v>
      </c>
      <c r="AB10" s="112">
        <f>IF('נוסח ב'!AC19="נכון",2,0)</f>
        <v>0</v>
      </c>
      <c r="AC10" s="112">
        <f>IF('נוסח ב'!AD19="נכון",2,0)</f>
        <v>0</v>
      </c>
      <c r="AD10" s="112">
        <f>IF('נוסח ב'!AE19="נכון",2,0)</f>
        <v>0</v>
      </c>
      <c r="AE10" s="112">
        <f>IF('נוסח ב'!AF19="ד",2,0)</f>
        <v>0</v>
      </c>
      <c r="AF10" s="112">
        <f>IF('נוסח ב'!AG19="נכון",2,0)</f>
        <v>0</v>
      </c>
      <c r="AG10" s="112">
        <f>IF('נוסח ב'!AH19="נכון",2,0)</f>
        <v>0</v>
      </c>
      <c r="AH10" s="121">
        <f t="shared" ref="AH10:AH53" si="5">SUM(Z10:AG10)</f>
        <v>0</v>
      </c>
      <c r="AI10" s="112">
        <f>IF('נוסח ב'!AJ19="נכון",3,IF('נוסח ב'!AJ19="חלקי",2,0))</f>
        <v>0</v>
      </c>
      <c r="AJ10" s="112">
        <f>IF('נוסח ב'!AK19="נכון",2,0)</f>
        <v>0</v>
      </c>
      <c r="AK10" s="112">
        <f>IF('נוסח ב'!AL19="נכון",3,IF('נוסח ב'!AL19="חלקי",2,0))</f>
        <v>0</v>
      </c>
      <c r="AL10" s="112">
        <f>IF('נוסח ב'!AM19="א",2,0)</f>
        <v>0</v>
      </c>
      <c r="AM10" s="112">
        <f>IF('נוסח ב'!AN19="נכון",3,IF('נוסח ב'!AN19="רק הסבר ביולוגי נכון",2,IF('נוסח ב'!AN19="רק ציון נתונים נכונים",1,0)))</f>
        <v>0</v>
      </c>
      <c r="AN10" s="112">
        <f>IF('נוסח ב'!AO19=3,2,0)</f>
        <v>0</v>
      </c>
      <c r="AO10" s="112">
        <f>IF('נוסח ב'!AP19="צוינו 2 מרכיבים",2,IF('נוסח ב'!AP19="צוין מרכיב 1",1,0))</f>
        <v>0</v>
      </c>
      <c r="AP10" s="112">
        <f>IF('נוסח ב'!AQ19="צוינו 2 מרכיבים",2,IF('נוסח ב'!AQ19="צוין מרכיב 1",1,0))</f>
        <v>0</v>
      </c>
      <c r="AQ10" s="157">
        <f t="shared" ref="AQ10:AQ53" si="6">SUM(AI10:AP10)</f>
        <v>0</v>
      </c>
      <c r="AR10" s="112">
        <f>IF('נוסח ב'!AS19=2,2,0)</f>
        <v>0</v>
      </c>
      <c r="AS10" s="112">
        <f>IF('נוסח ב'!AT19="נכון",4,IF('נוסח ב'!AT19="חלקי - 3 נקודות",3,IF('נוסח ב'!AT19="חלקי - 2 נקודות",2,IF('נוסח ב'!AT19="חלקי - נקודה 1",1,0))))</f>
        <v>0</v>
      </c>
      <c r="AT10" s="156">
        <f>IF('נוסח ב'!AU19="2 השלמות נכונות",2,IF('נוסח ב'!AU19="השלמה נכונה אחת",1,0))</f>
        <v>0</v>
      </c>
      <c r="AU10" s="156">
        <f>IF('נוסח ב'!AV19="3 תשובות נכונות",2,IF('נוסח ב'!AV19="2 תשובות נכונות",1,0))</f>
        <v>0</v>
      </c>
      <c r="AV10" s="112">
        <f>IF('נוסח ב'!AW19="נכון",2,0)</f>
        <v>0</v>
      </c>
      <c r="AW10" s="157">
        <f t="shared" ref="AW10:AW53" si="7">SUM(AR10:AV10)</f>
        <v>0</v>
      </c>
      <c r="AX10" s="134">
        <f t="shared" si="0"/>
        <v>0</v>
      </c>
      <c r="AY10" s="134">
        <f t="shared" ref="AY10:AY53" si="8">SUM(AH10+AQ10+AW10)</f>
        <v>0</v>
      </c>
      <c r="AZ10" s="152">
        <f>'נוסח ב'!Y19</f>
        <v>0</v>
      </c>
      <c r="BA10" s="88">
        <f t="shared" si="1"/>
        <v>0</v>
      </c>
      <c r="BB10"/>
      <c r="BC10"/>
      <c r="BD10"/>
    </row>
    <row r="11" spans="1:56" x14ac:dyDescent="0.2">
      <c r="A11" s="10">
        <v>3</v>
      </c>
      <c r="B11" s="111">
        <f>'נוסח ב'!B20</f>
        <v>0</v>
      </c>
      <c r="C11" s="112">
        <f>IF('נוסח ב'!C20="נכון",3,IF('נוסח ב'!C20="חלקי",2,0))</f>
        <v>0</v>
      </c>
      <c r="D11" s="112">
        <f>IF('נוסח ב'!D20=2,2,0)</f>
        <v>0</v>
      </c>
      <c r="E11" s="112">
        <f>IF('נוסח ב'!E20="נכון",2,0)</f>
        <v>0</v>
      </c>
      <c r="F11" s="112">
        <f>IF('נוסח ב'!F20="ג",2,0)</f>
        <v>0</v>
      </c>
      <c r="G11" s="112">
        <f>IF('נוסח ב'!G20="צוינו 3 מרכיבים",3,IF('נוסח ב'!G20="צוינו 2 מרכיבים",2,IF('נוסח ב'!G20="צוין מרכיב 1",1,0)))</f>
        <v>0</v>
      </c>
      <c r="H11" s="112">
        <f>IF('נוסח ב'!H20="נכון",4,IF('נוסח ב'!H20="חלקי",2,0))</f>
        <v>0</v>
      </c>
      <c r="I11" s="112">
        <f>IF('נוסח ב'!I20="נכון",2,IF('נוסח ב'!I20="חלקי",1,0))</f>
        <v>0</v>
      </c>
      <c r="J11" s="112">
        <f>IF('נוסח ב'!J20="3 תשובות נכונות",2,IF('נוסח ב'!J20="2 תשובות נכונות",1,0))</f>
        <v>0</v>
      </c>
      <c r="K11" s="112">
        <f>IF('נוסח ב'!K20="נכון",3,IF('נוסח ב'!K20="חלקי",2,0))</f>
        <v>0</v>
      </c>
      <c r="L11" s="112">
        <f>IF('נוסח ב'!L20="נכון",3,0)</f>
        <v>0</v>
      </c>
      <c r="M11" s="112">
        <f>IF('נוסח ב'!M20=3,2,0)</f>
        <v>0</v>
      </c>
      <c r="N11" s="112">
        <f>IF('נוסח ב'!N20="נכון",3,IF('נוסח ב'!N20="חלקי",1,0))</f>
        <v>0</v>
      </c>
      <c r="O11" s="121">
        <f t="shared" si="2"/>
        <v>0</v>
      </c>
      <c r="P11" s="156">
        <f>IF('נוסח ב'!P20="א",2,0)</f>
        <v>0</v>
      </c>
      <c r="Q11" s="112">
        <f>IF('נוסח ב'!Q20="4 תשובות נכונות",3,IF('נוסח ב'!Q20="3 תשובות נכונות",2,IF('נוסח ב'!Q20="2 תשובות נכונות",1,0)))</f>
        <v>0</v>
      </c>
      <c r="R11" s="112">
        <f>IF('נוסח ב'!R20="4 תשובות נכונות",3,IF('נוסח ב'!R20="3 תשובות נכונות",2,IF('נוסח ב'!R20="2 תשובות נכונות",1,0)))</f>
        <v>0</v>
      </c>
      <c r="S11" s="112">
        <f>IF('נוסח ב'!S20="נכון",3,IF('נוסח ב'!S20="חלקי - 2 נקודות",2,IF('נוסח ב'!S20="חלקי - נקודה 1",1,0)))</f>
        <v>0</v>
      </c>
      <c r="T11" s="155">
        <f>IF('נוסח ב'!T20="נכון",3,IF('נוסח ב'!T20="חלקי",2,0))</f>
        <v>0</v>
      </c>
      <c r="U11" s="155">
        <f>IF('נוסח ב'!U20="נכון",2,0)</f>
        <v>0</v>
      </c>
      <c r="V11" s="152">
        <f t="shared" si="3"/>
        <v>0</v>
      </c>
      <c r="W11" s="155">
        <f>IF('נוסח ב'!W20="4 יצוגים נכונים",4,IF('נוסח ב'!W20="3 יצוגים נכונים",3,IF('נוסח ב'!W20="2 יצוגים נכונים",2,IF('נוסח ב'!W20="יצוג נכון 1",1,0))))</f>
        <v>0</v>
      </c>
      <c r="X11" s="155">
        <f>IF('נוסח ב'!X20="4 תשובות נכונות",2,IF('נוסח ב'!X20="2 או 3 תשובות נכונות",1,0))</f>
        <v>0</v>
      </c>
      <c r="Y11" s="152">
        <f t="shared" si="4"/>
        <v>0</v>
      </c>
      <c r="Z11" s="112">
        <f>IF('נוסח ב'!AA20=4,2,0)</f>
        <v>0</v>
      </c>
      <c r="AA11" s="112">
        <f>IF('נוסח ב'!AB20=2,2,0)</f>
        <v>0</v>
      </c>
      <c r="AB11" s="112">
        <f>IF('נוסח ב'!AC20="נכון",2,0)</f>
        <v>0</v>
      </c>
      <c r="AC11" s="112">
        <f>IF('נוסח ב'!AD20="נכון",2,0)</f>
        <v>0</v>
      </c>
      <c r="AD11" s="112">
        <f>IF('נוסח ב'!AE20="נכון",2,0)</f>
        <v>0</v>
      </c>
      <c r="AE11" s="112">
        <f>IF('נוסח ב'!AF20="ד",2,0)</f>
        <v>0</v>
      </c>
      <c r="AF11" s="112">
        <f>IF('נוסח ב'!AG20="נכון",2,0)</f>
        <v>0</v>
      </c>
      <c r="AG11" s="112">
        <f>IF('נוסח ב'!AH20="נכון",2,0)</f>
        <v>0</v>
      </c>
      <c r="AH11" s="121">
        <f t="shared" si="5"/>
        <v>0</v>
      </c>
      <c r="AI11" s="112">
        <f>IF('נוסח ב'!AJ20="נכון",3,IF('נוסח ב'!AJ20="חלקי",2,0))</f>
        <v>0</v>
      </c>
      <c r="AJ11" s="112">
        <f>IF('נוסח ב'!AK20="נכון",2,0)</f>
        <v>0</v>
      </c>
      <c r="AK11" s="112">
        <f>IF('נוסח ב'!AL20="נכון",3,IF('נוסח ב'!AL20="חלקי",2,0))</f>
        <v>0</v>
      </c>
      <c r="AL11" s="112">
        <f>IF('נוסח ב'!AM20="א",2,0)</f>
        <v>0</v>
      </c>
      <c r="AM11" s="112">
        <f>IF('נוסח ב'!AN20="נכון",3,IF('נוסח ב'!AN20="רק הסבר ביולוגי נכון",2,IF('נוסח ב'!AN20="רק ציון נתונים נכונים",1,0)))</f>
        <v>0</v>
      </c>
      <c r="AN11" s="112">
        <f>IF('נוסח ב'!AO20=3,2,0)</f>
        <v>0</v>
      </c>
      <c r="AO11" s="112">
        <f>IF('נוסח ב'!AP20="צוינו 2 מרכיבים",2,IF('נוסח ב'!AP20="צוין מרכיב 1",1,0))</f>
        <v>0</v>
      </c>
      <c r="AP11" s="112">
        <f>IF('נוסח ב'!AQ20="צוינו 2 מרכיבים",2,IF('נוסח ב'!AQ20="צוין מרכיב 1",1,0))</f>
        <v>0</v>
      </c>
      <c r="AQ11" s="157">
        <f t="shared" si="6"/>
        <v>0</v>
      </c>
      <c r="AR11" s="112">
        <f>IF('נוסח ב'!AS20=2,2,0)</f>
        <v>0</v>
      </c>
      <c r="AS11" s="112">
        <f>IF('נוסח ב'!AT20="נכון",4,IF('נוסח ב'!AT20="חלקי - 3 נקודות",3,IF('נוסח ב'!AT20="חלקי - 2 נקודות",2,IF('נוסח ב'!AT20="חלקי - נקודה 1",1,0))))</f>
        <v>0</v>
      </c>
      <c r="AT11" s="156">
        <f>IF('נוסח ב'!AU20="2 השלמות נכונות",2,IF('נוסח ב'!AU20="השלמה נכונה אחת",1,0))</f>
        <v>0</v>
      </c>
      <c r="AU11" s="156">
        <f>IF('נוסח ב'!AV20="3 תשובות נכונות",2,IF('נוסח ב'!AV20="2 תשובות נכונות",1,0))</f>
        <v>0</v>
      </c>
      <c r="AV11" s="112">
        <f>IF('נוסח ב'!AW20="נכון",2,0)</f>
        <v>0</v>
      </c>
      <c r="AW11" s="157">
        <f t="shared" si="7"/>
        <v>0</v>
      </c>
      <c r="AX11" s="134">
        <f t="shared" si="0"/>
        <v>0</v>
      </c>
      <c r="AY11" s="134">
        <f t="shared" si="8"/>
        <v>0</v>
      </c>
      <c r="AZ11" s="152">
        <f>'נוסח ב'!Y20</f>
        <v>0</v>
      </c>
      <c r="BA11" s="88">
        <f t="shared" si="1"/>
        <v>0</v>
      </c>
      <c r="BB11"/>
      <c r="BC11"/>
      <c r="BD11"/>
    </row>
    <row r="12" spans="1:56" x14ac:dyDescent="0.2">
      <c r="A12" s="10">
        <v>4</v>
      </c>
      <c r="B12" s="111">
        <f>'נוסח ב'!B21</f>
        <v>0</v>
      </c>
      <c r="C12" s="112">
        <f>IF('נוסח ב'!C21="נכון",3,IF('נוסח ב'!C21="חלקי",2,0))</f>
        <v>0</v>
      </c>
      <c r="D12" s="112">
        <f>IF('נוסח ב'!D21=2,2,0)</f>
        <v>0</v>
      </c>
      <c r="E12" s="112">
        <f>IF('נוסח ב'!E21="נכון",2,0)</f>
        <v>0</v>
      </c>
      <c r="F12" s="112">
        <f>IF('נוסח ב'!F21="ג",2,0)</f>
        <v>0</v>
      </c>
      <c r="G12" s="112">
        <f>IF('נוסח ב'!G21="צוינו 3 מרכיבים",3,IF('נוסח ב'!G21="צוינו 2 מרכיבים",2,IF('נוסח ב'!G21="צוין מרכיב 1",1,0)))</f>
        <v>0</v>
      </c>
      <c r="H12" s="112">
        <f>IF('נוסח ב'!H21="נכון",4,IF('נוסח ב'!H21="חלקי",2,0))</f>
        <v>0</v>
      </c>
      <c r="I12" s="112">
        <f>IF('נוסח ב'!I21="נכון",2,IF('נוסח ב'!I21="חלקי",1,0))</f>
        <v>0</v>
      </c>
      <c r="J12" s="112">
        <f>IF('נוסח ב'!J21="3 תשובות נכונות",2,IF('נוסח ב'!J21="2 תשובות נכונות",1,0))</f>
        <v>0</v>
      </c>
      <c r="K12" s="112">
        <f>IF('נוסח ב'!K21="נכון",3,IF('נוסח ב'!K21="חלקי",2,0))</f>
        <v>0</v>
      </c>
      <c r="L12" s="112">
        <f>IF('נוסח ב'!L21="נכון",3,0)</f>
        <v>0</v>
      </c>
      <c r="M12" s="112">
        <f>IF('נוסח ב'!M21=3,2,0)</f>
        <v>0</v>
      </c>
      <c r="N12" s="112">
        <f>IF('נוסח ב'!N21="נכון",3,IF('נוסח ב'!N21="חלקי",1,0))</f>
        <v>0</v>
      </c>
      <c r="O12" s="121">
        <f t="shared" si="2"/>
        <v>0</v>
      </c>
      <c r="P12" s="156">
        <f>IF('נוסח ב'!P21="א",2,0)</f>
        <v>0</v>
      </c>
      <c r="Q12" s="112">
        <f>IF('נוסח ב'!Q21="4 תשובות נכונות",3,IF('נוסח ב'!Q21="3 תשובות נכונות",2,IF('נוסח ב'!Q21="2 תשובות נכונות",1,0)))</f>
        <v>0</v>
      </c>
      <c r="R12" s="112">
        <f>IF('נוסח ב'!R21="4 תשובות נכונות",3,IF('נוסח ב'!R21="3 תשובות נכונות",2,IF('נוסח ב'!R21="2 תשובות נכונות",1,0)))</f>
        <v>0</v>
      </c>
      <c r="S12" s="112">
        <f>IF('נוסח ב'!S21="נכון",3,IF('נוסח ב'!S21="חלקי - 2 נקודות",2,IF('נוסח ב'!S21="חלקי - נקודה 1",1,0)))</f>
        <v>0</v>
      </c>
      <c r="T12" s="155">
        <f>IF('נוסח ב'!T21="נכון",3,IF('נוסח ב'!T21="חלקי",2,0))</f>
        <v>0</v>
      </c>
      <c r="U12" s="155">
        <f>IF('נוסח ב'!U21="נכון",2,0)</f>
        <v>0</v>
      </c>
      <c r="V12" s="152">
        <f t="shared" si="3"/>
        <v>0</v>
      </c>
      <c r="W12" s="155">
        <f>IF('נוסח ב'!W21="4 יצוגים נכונים",4,IF('נוסח ב'!W21="3 יצוגים נכונים",3,IF('נוסח ב'!W21="2 יצוגים נכונים",2,IF('נוסח ב'!W21="יצוג נכון 1",1,0))))</f>
        <v>0</v>
      </c>
      <c r="X12" s="155">
        <f>IF('נוסח ב'!X21="4 תשובות נכונות",2,IF('נוסח ב'!X21="2 או 3 תשובות נכונות",1,0))</f>
        <v>0</v>
      </c>
      <c r="Y12" s="152">
        <f t="shared" si="4"/>
        <v>0</v>
      </c>
      <c r="Z12" s="112">
        <f>IF('נוסח ב'!AA21=4,2,0)</f>
        <v>0</v>
      </c>
      <c r="AA12" s="112">
        <f>IF('נוסח ב'!AB21=2,2,0)</f>
        <v>0</v>
      </c>
      <c r="AB12" s="112">
        <f>IF('נוסח ב'!AC21="נכון",2,0)</f>
        <v>0</v>
      </c>
      <c r="AC12" s="112">
        <f>IF('נוסח ב'!AD21="נכון",2,0)</f>
        <v>0</v>
      </c>
      <c r="AD12" s="112">
        <f>IF('נוסח ב'!AE21="נכון",2,0)</f>
        <v>0</v>
      </c>
      <c r="AE12" s="112">
        <f>IF('נוסח ב'!AF21="ד",2,0)</f>
        <v>0</v>
      </c>
      <c r="AF12" s="112">
        <f>IF('נוסח ב'!AG21="נכון",2,0)</f>
        <v>0</v>
      </c>
      <c r="AG12" s="112">
        <f>IF('נוסח ב'!AH21="נכון",2,0)</f>
        <v>0</v>
      </c>
      <c r="AH12" s="121">
        <f t="shared" si="5"/>
        <v>0</v>
      </c>
      <c r="AI12" s="112">
        <f>IF('נוסח ב'!AJ21="נכון",3,IF('נוסח ב'!AJ21="חלקי",2,0))</f>
        <v>0</v>
      </c>
      <c r="AJ12" s="112">
        <f>IF('נוסח ב'!AK21="נכון",2,0)</f>
        <v>0</v>
      </c>
      <c r="AK12" s="112">
        <f>IF('נוסח ב'!AL21="נכון",3,IF('נוסח ב'!AL21="חלקי",2,0))</f>
        <v>0</v>
      </c>
      <c r="AL12" s="112">
        <f>IF('נוסח ב'!AM21="א",2,0)</f>
        <v>0</v>
      </c>
      <c r="AM12" s="112">
        <f>IF('נוסח ב'!AN21="נכון",3,IF('נוסח ב'!AN21="רק הסבר ביולוגי נכון",2,IF('נוסח ב'!AN21="רק ציון נתונים נכונים",1,0)))</f>
        <v>0</v>
      </c>
      <c r="AN12" s="112">
        <f>IF('נוסח ב'!AO21=3,2,0)</f>
        <v>0</v>
      </c>
      <c r="AO12" s="112">
        <f>IF('נוסח ב'!AP21="צוינו 2 מרכיבים",2,IF('נוסח ב'!AP21="צוין מרכיב 1",1,0))</f>
        <v>0</v>
      </c>
      <c r="AP12" s="112">
        <f>IF('נוסח ב'!AQ21="צוינו 2 מרכיבים",2,IF('נוסח ב'!AQ21="צוין מרכיב 1",1,0))</f>
        <v>0</v>
      </c>
      <c r="AQ12" s="157">
        <f t="shared" si="6"/>
        <v>0</v>
      </c>
      <c r="AR12" s="112">
        <f>IF('נוסח ב'!AS21=2,2,0)</f>
        <v>0</v>
      </c>
      <c r="AS12" s="112">
        <f>IF('נוסח ב'!AT21="נכון",4,IF('נוסח ב'!AT21="חלקי - 3 נקודות",3,IF('נוסח ב'!AT21="חלקי - 2 נקודות",2,IF('נוסח ב'!AT21="חלקי - נקודה 1",1,0))))</f>
        <v>0</v>
      </c>
      <c r="AT12" s="156">
        <f>IF('נוסח ב'!AU21="2 השלמות נכונות",2,IF('נוסח ב'!AU21="השלמה נכונה אחת",1,0))</f>
        <v>0</v>
      </c>
      <c r="AU12" s="156">
        <f>IF('נוסח ב'!AV21="3 תשובות נכונות",2,IF('נוסח ב'!AV21="2 תשובות נכונות",1,0))</f>
        <v>0</v>
      </c>
      <c r="AV12" s="112">
        <f>IF('נוסח ב'!AW21="נכון",2,0)</f>
        <v>0</v>
      </c>
      <c r="AW12" s="157">
        <f t="shared" si="7"/>
        <v>0</v>
      </c>
      <c r="AX12" s="134">
        <f t="shared" si="0"/>
        <v>0</v>
      </c>
      <c r="AY12" s="134">
        <f t="shared" si="8"/>
        <v>0</v>
      </c>
      <c r="AZ12" s="152">
        <f>'נוסח ב'!Y21</f>
        <v>0</v>
      </c>
      <c r="BA12" s="88">
        <f t="shared" si="1"/>
        <v>0</v>
      </c>
      <c r="BB12"/>
      <c r="BC12"/>
      <c r="BD12"/>
    </row>
    <row r="13" spans="1:56" x14ac:dyDescent="0.2">
      <c r="A13" s="10">
        <v>5</v>
      </c>
      <c r="B13" s="111">
        <f>'נוסח ב'!B22</f>
        <v>0</v>
      </c>
      <c r="C13" s="112">
        <f>IF('נוסח ב'!C22="נכון",3,IF('נוסח ב'!C22="חלקי",2,0))</f>
        <v>0</v>
      </c>
      <c r="D13" s="112">
        <f>IF('נוסח ב'!D22=2,2,0)</f>
        <v>0</v>
      </c>
      <c r="E13" s="112">
        <f>IF('נוסח ב'!E22="נכון",2,0)</f>
        <v>0</v>
      </c>
      <c r="F13" s="112">
        <f>IF('נוסח ב'!F22="ג",2,0)</f>
        <v>0</v>
      </c>
      <c r="G13" s="112">
        <f>IF('נוסח ב'!G22="צוינו 3 מרכיבים",3,IF('נוסח ב'!G22="צוינו 2 מרכיבים",2,IF('נוסח ב'!G22="צוין מרכיב 1",1,0)))</f>
        <v>0</v>
      </c>
      <c r="H13" s="112">
        <f>IF('נוסח ב'!H22="נכון",4,IF('נוסח ב'!H22="חלקי",2,0))</f>
        <v>0</v>
      </c>
      <c r="I13" s="112">
        <f>IF('נוסח ב'!I22="נכון",2,IF('נוסח ב'!I22="חלקי",1,0))</f>
        <v>0</v>
      </c>
      <c r="J13" s="112">
        <f>IF('נוסח ב'!J22="3 תשובות נכונות",2,IF('נוסח ב'!J22="2 תשובות נכונות",1,0))</f>
        <v>0</v>
      </c>
      <c r="K13" s="112">
        <f>IF('נוסח ב'!K22="נכון",3,IF('נוסח ב'!K22="חלקי",2,0))</f>
        <v>0</v>
      </c>
      <c r="L13" s="112">
        <f>IF('נוסח ב'!L22="נכון",3,0)</f>
        <v>0</v>
      </c>
      <c r="M13" s="112">
        <f>IF('נוסח ב'!M22=3,2,0)</f>
        <v>0</v>
      </c>
      <c r="N13" s="112">
        <f>IF('נוסח ב'!N22="נכון",3,IF('נוסח ב'!N22="חלקי",1,0))</f>
        <v>0</v>
      </c>
      <c r="O13" s="121">
        <f t="shared" si="2"/>
        <v>0</v>
      </c>
      <c r="P13" s="156">
        <f>IF('נוסח ב'!P22="א",2,0)</f>
        <v>0</v>
      </c>
      <c r="Q13" s="112">
        <f>IF('נוסח ב'!Q22="4 תשובות נכונות",3,IF('נוסח ב'!Q22="3 תשובות נכונות",2,IF('נוסח ב'!Q22="2 תשובות נכונות",1,0)))</f>
        <v>0</v>
      </c>
      <c r="R13" s="112">
        <f>IF('נוסח ב'!R22="4 תשובות נכונות",3,IF('נוסח ב'!R22="3 תשובות נכונות",2,IF('נוסח ב'!R22="2 תשובות נכונות",1,0)))</f>
        <v>0</v>
      </c>
      <c r="S13" s="112">
        <f>IF('נוסח ב'!S22="נכון",3,IF('נוסח ב'!S22="חלקי - 2 נקודות",2,IF('נוסח ב'!S22="חלקי - נקודה 1",1,0)))</f>
        <v>0</v>
      </c>
      <c r="T13" s="155">
        <f>IF('נוסח ב'!T22="נכון",3,IF('נוסח ב'!T22="חלקי",2,0))</f>
        <v>0</v>
      </c>
      <c r="U13" s="155">
        <f>IF('נוסח ב'!U22="נכון",2,0)</f>
        <v>0</v>
      </c>
      <c r="V13" s="152">
        <f t="shared" si="3"/>
        <v>0</v>
      </c>
      <c r="W13" s="155">
        <f>IF('נוסח ב'!W22="4 יצוגים נכונים",4,IF('נוסח ב'!W22="3 יצוגים נכונים",3,IF('נוסח ב'!W22="2 יצוגים נכונים",2,IF('נוסח ב'!W22="יצוג נכון 1",1,0))))</f>
        <v>0</v>
      </c>
      <c r="X13" s="155">
        <f>IF('נוסח ב'!X22="4 תשובות נכונות",2,IF('נוסח ב'!X22="2 או 3 תשובות נכונות",1,0))</f>
        <v>0</v>
      </c>
      <c r="Y13" s="152">
        <f t="shared" si="4"/>
        <v>0</v>
      </c>
      <c r="Z13" s="112">
        <f>IF('נוסח ב'!AA22=4,2,0)</f>
        <v>0</v>
      </c>
      <c r="AA13" s="112">
        <f>IF('נוסח ב'!AB22=2,2,0)</f>
        <v>0</v>
      </c>
      <c r="AB13" s="112">
        <f>IF('נוסח ב'!AC22="נכון",2,0)</f>
        <v>0</v>
      </c>
      <c r="AC13" s="112">
        <f>IF('נוסח ב'!AD22="נכון",2,0)</f>
        <v>0</v>
      </c>
      <c r="AD13" s="112">
        <f>IF('נוסח ב'!AE22="נכון",2,0)</f>
        <v>0</v>
      </c>
      <c r="AE13" s="112">
        <f>IF('נוסח ב'!AF22="ד",2,0)</f>
        <v>0</v>
      </c>
      <c r="AF13" s="112">
        <f>IF('נוסח ב'!AG22="נכון",2,0)</f>
        <v>0</v>
      </c>
      <c r="AG13" s="112">
        <f>IF('נוסח ב'!AH22="נכון",2,0)</f>
        <v>0</v>
      </c>
      <c r="AH13" s="121">
        <f t="shared" si="5"/>
        <v>0</v>
      </c>
      <c r="AI13" s="112">
        <f>IF('נוסח ב'!AJ22="נכון",3,IF('נוסח ב'!AJ22="חלקי",2,0))</f>
        <v>0</v>
      </c>
      <c r="AJ13" s="112">
        <f>IF('נוסח ב'!AK22="נכון",2,0)</f>
        <v>0</v>
      </c>
      <c r="AK13" s="112">
        <f>IF('נוסח ב'!AL22="נכון",3,IF('נוסח ב'!AL22="חלקי",2,0))</f>
        <v>0</v>
      </c>
      <c r="AL13" s="112">
        <f>IF('נוסח ב'!AM22="א",2,0)</f>
        <v>0</v>
      </c>
      <c r="AM13" s="112">
        <f>IF('נוסח ב'!AN22="נכון",3,IF('נוסח ב'!AN22="רק הסבר ביולוגי נכון",2,IF('נוסח ב'!AN22="רק ציון נתונים נכונים",1,0)))</f>
        <v>0</v>
      </c>
      <c r="AN13" s="112">
        <f>IF('נוסח ב'!AO22=3,2,0)</f>
        <v>0</v>
      </c>
      <c r="AO13" s="112">
        <f>IF('נוסח ב'!AP22="צוינו 2 מרכיבים",2,IF('נוסח ב'!AP22="צוין מרכיב 1",1,0))</f>
        <v>0</v>
      </c>
      <c r="AP13" s="112">
        <f>IF('נוסח ב'!AQ22="צוינו 2 מרכיבים",2,IF('נוסח ב'!AQ22="צוין מרכיב 1",1,0))</f>
        <v>0</v>
      </c>
      <c r="AQ13" s="157">
        <f t="shared" si="6"/>
        <v>0</v>
      </c>
      <c r="AR13" s="112">
        <f>IF('נוסח ב'!AS22=2,2,0)</f>
        <v>0</v>
      </c>
      <c r="AS13" s="112">
        <f>IF('נוסח ב'!AT22="נכון",4,IF('נוסח ב'!AT22="חלקי - 3 נקודות",3,IF('נוסח ב'!AT22="חלקי - 2 נקודות",2,IF('נוסח ב'!AT22="חלקי - נקודה 1",1,0))))</f>
        <v>0</v>
      </c>
      <c r="AT13" s="156">
        <f>IF('נוסח ב'!AU22="2 השלמות נכונות",2,IF('נוסח ב'!AU22="השלמה נכונה אחת",1,0))</f>
        <v>0</v>
      </c>
      <c r="AU13" s="156">
        <f>IF('נוסח ב'!AV22="3 תשובות נכונות",2,IF('נוסח ב'!AV22="2 תשובות נכונות",1,0))</f>
        <v>0</v>
      </c>
      <c r="AV13" s="112">
        <f>IF('נוסח ב'!AW22="נכון",2,0)</f>
        <v>0</v>
      </c>
      <c r="AW13" s="157">
        <f t="shared" si="7"/>
        <v>0</v>
      </c>
      <c r="AX13" s="134">
        <f t="shared" si="0"/>
        <v>0</v>
      </c>
      <c r="AY13" s="134">
        <f t="shared" si="8"/>
        <v>0</v>
      </c>
      <c r="AZ13" s="152">
        <f>'נוסח ב'!Y22</f>
        <v>0</v>
      </c>
      <c r="BA13" s="88">
        <f t="shared" si="1"/>
        <v>0</v>
      </c>
      <c r="BB13"/>
      <c r="BC13"/>
      <c r="BD13"/>
    </row>
    <row r="14" spans="1:56" x14ac:dyDescent="0.2">
      <c r="A14" s="10">
        <v>6</v>
      </c>
      <c r="B14" s="111">
        <f>'נוסח ב'!B23</f>
        <v>0</v>
      </c>
      <c r="C14" s="112">
        <f>IF('נוסח ב'!C23="נכון",3,IF('נוסח ב'!C23="חלקי",2,0))</f>
        <v>0</v>
      </c>
      <c r="D14" s="112">
        <f>IF('נוסח ב'!D23=2,2,0)</f>
        <v>0</v>
      </c>
      <c r="E14" s="112">
        <f>IF('נוסח ב'!E23="נכון",2,0)</f>
        <v>0</v>
      </c>
      <c r="F14" s="112">
        <f>IF('נוסח ב'!F23="ג",2,0)</f>
        <v>0</v>
      </c>
      <c r="G14" s="112">
        <f>IF('נוסח ב'!G23="צוינו 3 מרכיבים",3,IF('נוסח ב'!G23="צוינו 2 מרכיבים",2,IF('נוסח ב'!G23="צוין מרכיב 1",1,0)))</f>
        <v>0</v>
      </c>
      <c r="H14" s="112">
        <f>IF('נוסח ב'!H23="נכון",4,IF('נוסח ב'!H23="חלקי",2,0))</f>
        <v>0</v>
      </c>
      <c r="I14" s="112">
        <f>IF('נוסח ב'!I23="נכון",2,IF('נוסח ב'!I23="חלקי",1,0))</f>
        <v>0</v>
      </c>
      <c r="J14" s="112">
        <f>IF('נוסח ב'!J23="3 תשובות נכונות",2,IF('נוסח ב'!J23="2 תשובות נכונות",1,0))</f>
        <v>0</v>
      </c>
      <c r="K14" s="112">
        <f>IF('נוסח ב'!K23="נכון",3,IF('נוסח ב'!K23="חלקי",2,0))</f>
        <v>0</v>
      </c>
      <c r="L14" s="112">
        <f>IF('נוסח ב'!L23="נכון",3,0)</f>
        <v>0</v>
      </c>
      <c r="M14" s="112">
        <f>IF('נוסח ב'!M23=3,2,0)</f>
        <v>0</v>
      </c>
      <c r="N14" s="112">
        <f>IF('נוסח ב'!N23="נכון",3,IF('נוסח ב'!N23="חלקי",1,0))</f>
        <v>0</v>
      </c>
      <c r="O14" s="121">
        <f t="shared" si="2"/>
        <v>0</v>
      </c>
      <c r="P14" s="156">
        <f>IF('נוסח ב'!P23="א",2,0)</f>
        <v>0</v>
      </c>
      <c r="Q14" s="112">
        <f>IF('נוסח ב'!Q23="4 תשובות נכונות",3,IF('נוסח ב'!Q23="3 תשובות נכונות",2,IF('נוסח ב'!Q23="2 תשובות נכונות",1,0)))</f>
        <v>0</v>
      </c>
      <c r="R14" s="112">
        <f>IF('נוסח ב'!R23="4 תשובות נכונות",3,IF('נוסח ב'!R23="3 תשובות נכונות",2,IF('נוסח ב'!R23="2 תשובות נכונות",1,0)))</f>
        <v>0</v>
      </c>
      <c r="S14" s="112">
        <f>IF('נוסח ב'!S23="נכון",3,IF('נוסח ב'!S23="חלקי - 2 נקודות",2,IF('נוסח ב'!S23="חלקי - נקודה 1",1,0)))</f>
        <v>0</v>
      </c>
      <c r="T14" s="155">
        <f>IF('נוסח ב'!T23="נכון",3,IF('נוסח ב'!T23="חלקי",2,0))</f>
        <v>0</v>
      </c>
      <c r="U14" s="155">
        <f>IF('נוסח ב'!U23="נכון",2,0)</f>
        <v>0</v>
      </c>
      <c r="V14" s="152">
        <f t="shared" si="3"/>
        <v>0</v>
      </c>
      <c r="W14" s="155">
        <f>IF('נוסח ב'!W23="4 יצוגים נכונים",4,IF('נוסח ב'!W23="3 יצוגים נכונים",3,IF('נוסח ב'!W23="2 יצוגים נכונים",2,IF('נוסח ב'!W23="יצוג נכון 1",1,0))))</f>
        <v>0</v>
      </c>
      <c r="X14" s="155">
        <f>IF('נוסח ב'!X23="4 תשובות נכונות",2,IF('נוסח ב'!X23="2 או 3 תשובות נכונות",1,0))</f>
        <v>0</v>
      </c>
      <c r="Y14" s="152">
        <f t="shared" si="4"/>
        <v>0</v>
      </c>
      <c r="Z14" s="112">
        <f>IF('נוסח ב'!AA23=4,2,0)</f>
        <v>0</v>
      </c>
      <c r="AA14" s="112">
        <f>IF('נוסח ב'!AB23=2,2,0)</f>
        <v>0</v>
      </c>
      <c r="AB14" s="112">
        <f>IF('נוסח ב'!AC23="נכון",2,0)</f>
        <v>0</v>
      </c>
      <c r="AC14" s="112">
        <f>IF('נוסח ב'!AD23="נכון",2,0)</f>
        <v>0</v>
      </c>
      <c r="AD14" s="112">
        <f>IF('נוסח ב'!AE23="נכון",2,0)</f>
        <v>0</v>
      </c>
      <c r="AE14" s="112">
        <f>IF('נוסח ב'!AF23="ד",2,0)</f>
        <v>0</v>
      </c>
      <c r="AF14" s="112">
        <f>IF('נוסח ב'!AG23="נכון",2,0)</f>
        <v>0</v>
      </c>
      <c r="AG14" s="112">
        <f>IF('נוסח ב'!AH23="נכון",2,0)</f>
        <v>0</v>
      </c>
      <c r="AH14" s="121">
        <f t="shared" si="5"/>
        <v>0</v>
      </c>
      <c r="AI14" s="112">
        <f>IF('נוסח ב'!AJ23="נכון",3,IF('נוסח ב'!AJ23="חלקי",2,0))</f>
        <v>0</v>
      </c>
      <c r="AJ14" s="112">
        <f>IF('נוסח ב'!AK23="נכון",2,0)</f>
        <v>0</v>
      </c>
      <c r="AK14" s="112">
        <f>IF('נוסח ב'!AL23="נכון",3,IF('נוסח ב'!AL23="חלקי",2,0))</f>
        <v>0</v>
      </c>
      <c r="AL14" s="112">
        <f>IF('נוסח ב'!AM23="א",2,0)</f>
        <v>0</v>
      </c>
      <c r="AM14" s="112">
        <f>IF('נוסח ב'!AN23="נכון",3,IF('נוסח ב'!AN23="רק הסבר ביולוגי נכון",2,IF('נוסח ב'!AN23="רק ציון נתונים נכונים",1,0)))</f>
        <v>0</v>
      </c>
      <c r="AN14" s="112">
        <f>IF('נוסח ב'!AO23=3,2,0)</f>
        <v>0</v>
      </c>
      <c r="AO14" s="112">
        <f>IF('נוסח ב'!AP23="צוינו 2 מרכיבים",2,IF('נוסח ב'!AP23="צוין מרכיב 1",1,0))</f>
        <v>0</v>
      </c>
      <c r="AP14" s="112">
        <f>IF('נוסח ב'!AQ23="צוינו 2 מרכיבים",2,IF('נוסח ב'!AQ23="צוין מרכיב 1",1,0))</f>
        <v>0</v>
      </c>
      <c r="AQ14" s="157">
        <f t="shared" si="6"/>
        <v>0</v>
      </c>
      <c r="AR14" s="112">
        <f>IF('נוסח ב'!AS23=2,2,0)</f>
        <v>0</v>
      </c>
      <c r="AS14" s="112">
        <f>IF('נוסח ב'!AT23="נכון",4,IF('נוסח ב'!AT23="חלקי - 3 נקודות",3,IF('נוסח ב'!AT23="חלקי - 2 נקודות",2,IF('נוסח ב'!AT23="חלקי - נקודה 1",1,0))))</f>
        <v>0</v>
      </c>
      <c r="AT14" s="156">
        <f>IF('נוסח ב'!AU23="2 השלמות נכונות",2,IF('נוסח ב'!AU23="השלמה נכונה אחת",1,0))</f>
        <v>0</v>
      </c>
      <c r="AU14" s="156">
        <f>IF('נוסח ב'!AV23="3 תשובות נכונות",2,IF('נוסח ב'!AV23="2 תשובות נכונות",1,0))</f>
        <v>0</v>
      </c>
      <c r="AV14" s="112">
        <f>IF('נוסח ב'!AW23="נכון",2,0)</f>
        <v>0</v>
      </c>
      <c r="AW14" s="157">
        <f t="shared" si="7"/>
        <v>0</v>
      </c>
      <c r="AX14" s="134">
        <f t="shared" si="0"/>
        <v>0</v>
      </c>
      <c r="AY14" s="134">
        <f t="shared" si="8"/>
        <v>0</v>
      </c>
      <c r="AZ14" s="152">
        <f>'נוסח ב'!Y23</f>
        <v>0</v>
      </c>
      <c r="BA14" s="88">
        <f t="shared" si="1"/>
        <v>0</v>
      </c>
      <c r="BB14"/>
      <c r="BC14"/>
      <c r="BD14"/>
    </row>
    <row r="15" spans="1:56" x14ac:dyDescent="0.2">
      <c r="A15" s="10">
        <v>7</v>
      </c>
      <c r="B15" s="111">
        <f>'נוסח ב'!B24</f>
        <v>0</v>
      </c>
      <c r="C15" s="112">
        <f>IF('נוסח ב'!C24="נכון",3,IF('נוסח ב'!C24="חלקי",2,0))</f>
        <v>0</v>
      </c>
      <c r="D15" s="112">
        <f>IF('נוסח ב'!D24=2,2,0)</f>
        <v>0</v>
      </c>
      <c r="E15" s="112">
        <f>IF('נוסח ב'!E24="נכון",2,0)</f>
        <v>0</v>
      </c>
      <c r="F15" s="112">
        <f>IF('נוסח ב'!F24="ג",2,0)</f>
        <v>0</v>
      </c>
      <c r="G15" s="112">
        <f>IF('נוסח ב'!G24="צוינו 3 מרכיבים",3,IF('נוסח ב'!G24="צוינו 2 מרכיבים",2,IF('נוסח ב'!G24="צוין מרכיב 1",1,0)))</f>
        <v>0</v>
      </c>
      <c r="H15" s="112">
        <f>IF('נוסח ב'!H24="נכון",4,IF('נוסח ב'!H24="חלקי",2,0))</f>
        <v>0</v>
      </c>
      <c r="I15" s="112">
        <f>IF('נוסח ב'!I24="נכון",2,IF('נוסח ב'!I24="חלקי",1,0))</f>
        <v>0</v>
      </c>
      <c r="J15" s="112">
        <f>IF('נוסח ב'!J24="3 תשובות נכונות",2,IF('נוסח ב'!J24="2 תשובות נכונות",1,0))</f>
        <v>0</v>
      </c>
      <c r="K15" s="112">
        <f>IF('נוסח ב'!K24="נכון",3,IF('נוסח ב'!K24="חלקי",2,0))</f>
        <v>0</v>
      </c>
      <c r="L15" s="112">
        <f>IF('נוסח ב'!L24="נכון",3,0)</f>
        <v>0</v>
      </c>
      <c r="M15" s="112">
        <f>IF('נוסח ב'!M24=3,2,0)</f>
        <v>0</v>
      </c>
      <c r="N15" s="112">
        <f>IF('נוסח ב'!N24="נכון",3,IF('נוסח ב'!N24="חלקי",1,0))</f>
        <v>0</v>
      </c>
      <c r="O15" s="121">
        <f t="shared" si="2"/>
        <v>0</v>
      </c>
      <c r="P15" s="156">
        <f>IF('נוסח ב'!P24="א",2,0)</f>
        <v>0</v>
      </c>
      <c r="Q15" s="112">
        <f>IF('נוסח ב'!Q24="4 תשובות נכונות",3,IF('נוסח ב'!Q24="3 תשובות נכונות",2,IF('נוסח ב'!Q24="2 תשובות נכונות",1,0)))</f>
        <v>0</v>
      </c>
      <c r="R15" s="112">
        <f>IF('נוסח ב'!R24="4 תשובות נכונות",3,IF('נוסח ב'!R24="3 תשובות נכונות",2,IF('נוסח ב'!R24="2 תשובות נכונות",1,0)))</f>
        <v>0</v>
      </c>
      <c r="S15" s="112">
        <f>IF('נוסח ב'!S24="נכון",3,IF('נוסח ב'!S24="חלקי - 2 נקודות",2,IF('נוסח ב'!S24="חלקי - נקודה 1",1,0)))</f>
        <v>0</v>
      </c>
      <c r="T15" s="155">
        <f>IF('נוסח ב'!T24="נכון",3,IF('נוסח ב'!T24="חלקי",2,0))</f>
        <v>0</v>
      </c>
      <c r="U15" s="155">
        <f>IF('נוסח ב'!U24="נכון",2,0)</f>
        <v>0</v>
      </c>
      <c r="V15" s="152">
        <f t="shared" si="3"/>
        <v>0</v>
      </c>
      <c r="W15" s="155">
        <f>IF('נוסח ב'!W24="4 יצוגים נכונים",4,IF('נוסח ב'!W24="3 יצוגים נכונים",3,IF('נוסח ב'!W24="2 יצוגים נכונים",2,IF('נוסח ב'!W24="יצוג נכון 1",1,0))))</f>
        <v>0</v>
      </c>
      <c r="X15" s="155">
        <f>IF('נוסח ב'!X24="4 תשובות נכונות",2,IF('נוסח ב'!X24="2 או 3 תשובות נכונות",1,0))</f>
        <v>0</v>
      </c>
      <c r="Y15" s="152">
        <f t="shared" si="4"/>
        <v>0</v>
      </c>
      <c r="Z15" s="112">
        <f>IF('נוסח ב'!AA24=4,2,0)</f>
        <v>0</v>
      </c>
      <c r="AA15" s="112">
        <f>IF('נוסח ב'!AB24=2,2,0)</f>
        <v>0</v>
      </c>
      <c r="AB15" s="112">
        <f>IF('נוסח ב'!AC24="נכון",2,0)</f>
        <v>0</v>
      </c>
      <c r="AC15" s="112">
        <f>IF('נוסח ב'!AD24="נכון",2,0)</f>
        <v>0</v>
      </c>
      <c r="AD15" s="112">
        <f>IF('נוסח ב'!AE24="נכון",2,0)</f>
        <v>0</v>
      </c>
      <c r="AE15" s="112">
        <f>IF('נוסח ב'!AF24="ד",2,0)</f>
        <v>0</v>
      </c>
      <c r="AF15" s="112">
        <f>IF('נוסח ב'!AG24="נכון",2,0)</f>
        <v>0</v>
      </c>
      <c r="AG15" s="112">
        <f>IF('נוסח ב'!AH24="נכון",2,0)</f>
        <v>0</v>
      </c>
      <c r="AH15" s="121">
        <f t="shared" si="5"/>
        <v>0</v>
      </c>
      <c r="AI15" s="112">
        <f>IF('נוסח ב'!AJ24="נכון",3,IF('נוסח ב'!AJ24="חלקי",2,0))</f>
        <v>0</v>
      </c>
      <c r="AJ15" s="112">
        <f>IF('נוסח ב'!AK24="נכון",2,0)</f>
        <v>0</v>
      </c>
      <c r="AK15" s="112">
        <f>IF('נוסח ב'!AL24="נכון",3,IF('נוסח ב'!AL24="חלקי",2,0))</f>
        <v>0</v>
      </c>
      <c r="AL15" s="112">
        <f>IF('נוסח ב'!AM24="א",2,0)</f>
        <v>0</v>
      </c>
      <c r="AM15" s="112">
        <f>IF('נוסח ב'!AN24="נכון",3,IF('נוסח ב'!AN24="רק הסבר ביולוגי נכון",2,IF('נוסח ב'!AN24="רק ציון נתונים נכונים",1,0)))</f>
        <v>0</v>
      </c>
      <c r="AN15" s="112">
        <f>IF('נוסח ב'!AO24=3,2,0)</f>
        <v>0</v>
      </c>
      <c r="AO15" s="112">
        <f>IF('נוסח ב'!AP24="צוינו 2 מרכיבים",2,IF('נוסח ב'!AP24="צוין מרכיב 1",1,0))</f>
        <v>0</v>
      </c>
      <c r="AP15" s="112">
        <f>IF('נוסח ב'!AQ24="צוינו 2 מרכיבים",2,IF('נוסח ב'!AQ24="צוין מרכיב 1",1,0))</f>
        <v>0</v>
      </c>
      <c r="AQ15" s="157">
        <f t="shared" si="6"/>
        <v>0</v>
      </c>
      <c r="AR15" s="112">
        <f>IF('נוסח ב'!AS24=2,2,0)</f>
        <v>0</v>
      </c>
      <c r="AS15" s="112">
        <f>IF('נוסח ב'!AT24="נכון",4,IF('נוסח ב'!AT24="חלקי - 3 נקודות",3,IF('נוסח ב'!AT24="חלקי - 2 נקודות",2,IF('נוסח ב'!AT24="חלקי - נקודה 1",1,0))))</f>
        <v>0</v>
      </c>
      <c r="AT15" s="156">
        <f>IF('נוסח ב'!AU24="2 השלמות נכונות",2,IF('נוסח ב'!AU24="השלמה נכונה אחת",1,0))</f>
        <v>0</v>
      </c>
      <c r="AU15" s="156">
        <f>IF('נוסח ב'!AV24="3 תשובות נכונות",2,IF('נוסח ב'!AV24="2 תשובות נכונות",1,0))</f>
        <v>0</v>
      </c>
      <c r="AV15" s="112">
        <f>IF('נוסח ב'!AW24="נכון",2,0)</f>
        <v>0</v>
      </c>
      <c r="AW15" s="157">
        <f t="shared" si="7"/>
        <v>0</v>
      </c>
      <c r="AX15" s="134">
        <f t="shared" si="0"/>
        <v>0</v>
      </c>
      <c r="AY15" s="134">
        <f t="shared" si="8"/>
        <v>0</v>
      </c>
      <c r="AZ15" s="152">
        <f>'נוסח ב'!Y24</f>
        <v>0</v>
      </c>
      <c r="BA15" s="88">
        <f t="shared" si="1"/>
        <v>0</v>
      </c>
      <c r="BB15"/>
      <c r="BC15"/>
      <c r="BD15"/>
    </row>
    <row r="16" spans="1:56" x14ac:dyDescent="0.2">
      <c r="A16" s="10">
        <v>8</v>
      </c>
      <c r="B16" s="111">
        <f>'נוסח ב'!B25</f>
        <v>0</v>
      </c>
      <c r="C16" s="112">
        <f>IF('נוסח ב'!C25="נכון",3,IF('נוסח ב'!C25="חלקי",2,0))</f>
        <v>0</v>
      </c>
      <c r="D16" s="112">
        <f>IF('נוסח ב'!D25=2,2,0)</f>
        <v>0</v>
      </c>
      <c r="E16" s="112">
        <f>IF('נוסח ב'!E25="נכון",2,0)</f>
        <v>0</v>
      </c>
      <c r="F16" s="112">
        <f>IF('נוסח ב'!F25="ג",2,0)</f>
        <v>0</v>
      </c>
      <c r="G16" s="112">
        <f>IF('נוסח ב'!G25="צוינו 3 מרכיבים",3,IF('נוסח ב'!G25="צוינו 2 מרכיבים",2,IF('נוסח ב'!G25="צוין מרכיב 1",1,0)))</f>
        <v>0</v>
      </c>
      <c r="H16" s="112">
        <f>IF('נוסח ב'!H25="נכון",4,IF('נוסח ב'!H25="חלקי",2,0))</f>
        <v>0</v>
      </c>
      <c r="I16" s="112">
        <f>IF('נוסח ב'!I25="נכון",2,IF('נוסח ב'!I25="חלקי",1,0))</f>
        <v>0</v>
      </c>
      <c r="J16" s="112">
        <f>IF('נוסח ב'!J25="3 תשובות נכונות",2,IF('נוסח ב'!J25="2 תשובות נכונות",1,0))</f>
        <v>0</v>
      </c>
      <c r="K16" s="112">
        <f>IF('נוסח ב'!K25="נכון",3,IF('נוסח ב'!K25="חלקי",2,0))</f>
        <v>0</v>
      </c>
      <c r="L16" s="112">
        <f>IF('נוסח ב'!L25="נכון",3,0)</f>
        <v>0</v>
      </c>
      <c r="M16" s="112">
        <f>IF('נוסח ב'!M25=3,2,0)</f>
        <v>0</v>
      </c>
      <c r="N16" s="112">
        <f>IF('נוסח ב'!N25="נכון",3,IF('נוסח ב'!N25="חלקי",1,0))</f>
        <v>0</v>
      </c>
      <c r="O16" s="121">
        <f t="shared" si="2"/>
        <v>0</v>
      </c>
      <c r="P16" s="156">
        <f>IF('נוסח ב'!P25="א",2,0)</f>
        <v>0</v>
      </c>
      <c r="Q16" s="112">
        <f>IF('נוסח ב'!Q25="4 תשובות נכונות",3,IF('נוסח ב'!Q25="3 תשובות נכונות",2,IF('נוסח ב'!Q25="2 תשובות נכונות",1,0)))</f>
        <v>0</v>
      </c>
      <c r="R16" s="112">
        <f>IF('נוסח ב'!R25="4 תשובות נכונות",3,IF('נוסח ב'!R25="3 תשובות נכונות",2,IF('נוסח ב'!R25="2 תשובות נכונות",1,0)))</f>
        <v>0</v>
      </c>
      <c r="S16" s="112">
        <f>IF('נוסח ב'!S25="נכון",3,IF('נוסח ב'!S25="חלקי - 2 נקודות",2,IF('נוסח ב'!S25="חלקי - נקודה 1",1,0)))</f>
        <v>0</v>
      </c>
      <c r="T16" s="155">
        <f>IF('נוסח ב'!T25="נכון",3,IF('נוסח ב'!T25="חלקי",2,0))</f>
        <v>0</v>
      </c>
      <c r="U16" s="155">
        <f>IF('נוסח ב'!U25="נכון",2,0)</f>
        <v>0</v>
      </c>
      <c r="V16" s="152">
        <f t="shared" si="3"/>
        <v>0</v>
      </c>
      <c r="W16" s="155">
        <f>IF('נוסח ב'!W25="4 יצוגים נכונים",4,IF('נוסח ב'!W25="3 יצוגים נכונים",3,IF('נוסח ב'!W25="2 יצוגים נכונים",2,IF('נוסח ב'!W25="יצוג נכון 1",1,0))))</f>
        <v>0</v>
      </c>
      <c r="X16" s="155">
        <f>IF('נוסח ב'!X25="4 תשובות נכונות",2,IF('נוסח ב'!X25="2 או 3 תשובות נכונות",1,0))</f>
        <v>0</v>
      </c>
      <c r="Y16" s="152">
        <f t="shared" si="4"/>
        <v>0</v>
      </c>
      <c r="Z16" s="112">
        <f>IF('נוסח ב'!AA25=4,2,0)</f>
        <v>0</v>
      </c>
      <c r="AA16" s="112">
        <f>IF('נוסח ב'!AB25=2,2,0)</f>
        <v>0</v>
      </c>
      <c r="AB16" s="112">
        <f>IF('נוסח ב'!AC25="נכון",2,0)</f>
        <v>0</v>
      </c>
      <c r="AC16" s="112">
        <f>IF('נוסח ב'!AD25="נכון",2,0)</f>
        <v>0</v>
      </c>
      <c r="AD16" s="112">
        <f>IF('נוסח ב'!AE25="נכון",2,0)</f>
        <v>0</v>
      </c>
      <c r="AE16" s="112">
        <f>IF('נוסח ב'!AF25="ד",2,0)</f>
        <v>0</v>
      </c>
      <c r="AF16" s="112">
        <f>IF('נוסח ב'!AG25="נכון",2,0)</f>
        <v>0</v>
      </c>
      <c r="AG16" s="112">
        <f>IF('נוסח ב'!AH25="נכון",2,0)</f>
        <v>0</v>
      </c>
      <c r="AH16" s="121">
        <f t="shared" si="5"/>
        <v>0</v>
      </c>
      <c r="AI16" s="112">
        <f>IF('נוסח ב'!AJ25="נכון",3,IF('נוסח ב'!AJ25="חלקי",2,0))</f>
        <v>0</v>
      </c>
      <c r="AJ16" s="112">
        <f>IF('נוסח ב'!AK25="נכון",2,0)</f>
        <v>0</v>
      </c>
      <c r="AK16" s="112">
        <f>IF('נוסח ב'!AL25="נכון",3,IF('נוסח ב'!AL25="חלקי",2,0))</f>
        <v>0</v>
      </c>
      <c r="AL16" s="112">
        <f>IF('נוסח ב'!AM25="א",2,0)</f>
        <v>0</v>
      </c>
      <c r="AM16" s="112">
        <f>IF('נוסח ב'!AN25="נכון",3,IF('נוסח ב'!AN25="רק הסבר ביולוגי נכון",2,IF('נוסח ב'!AN25="רק ציון נתונים נכונים",1,0)))</f>
        <v>0</v>
      </c>
      <c r="AN16" s="112">
        <f>IF('נוסח ב'!AO25=3,2,0)</f>
        <v>0</v>
      </c>
      <c r="AO16" s="112">
        <f>IF('נוסח ב'!AP25="צוינו 2 מרכיבים",2,IF('נוסח ב'!AP25="צוין מרכיב 1",1,0))</f>
        <v>0</v>
      </c>
      <c r="AP16" s="112">
        <f>IF('נוסח ב'!AQ25="צוינו 2 מרכיבים",2,IF('נוסח ב'!AQ25="צוין מרכיב 1",1,0))</f>
        <v>0</v>
      </c>
      <c r="AQ16" s="157">
        <f t="shared" si="6"/>
        <v>0</v>
      </c>
      <c r="AR16" s="112">
        <f>IF('נוסח ב'!AS25=2,2,0)</f>
        <v>0</v>
      </c>
      <c r="AS16" s="112">
        <f>IF('נוסח ב'!AT25="נכון",4,IF('נוסח ב'!AT25="חלקי - 3 נקודות",3,IF('נוסח ב'!AT25="חלקי - 2 נקודות",2,IF('נוסח ב'!AT25="חלקי - נקודה 1",1,0))))</f>
        <v>0</v>
      </c>
      <c r="AT16" s="156">
        <f>IF('נוסח ב'!AU25="2 השלמות נכונות",2,IF('נוסח ב'!AU25="השלמה נכונה אחת",1,0))</f>
        <v>0</v>
      </c>
      <c r="AU16" s="156">
        <f>IF('נוסח ב'!AV25="3 תשובות נכונות",2,IF('נוסח ב'!AV25="2 תשובות נכונות",1,0))</f>
        <v>0</v>
      </c>
      <c r="AV16" s="112">
        <f>IF('נוסח ב'!AW25="נכון",2,0)</f>
        <v>0</v>
      </c>
      <c r="AW16" s="157">
        <f t="shared" si="7"/>
        <v>0</v>
      </c>
      <c r="AX16" s="134">
        <f t="shared" si="0"/>
        <v>0</v>
      </c>
      <c r="AY16" s="134">
        <f t="shared" si="8"/>
        <v>0</v>
      </c>
      <c r="AZ16" s="152">
        <f>'נוסח ב'!Y25</f>
        <v>0</v>
      </c>
      <c r="BA16" s="88">
        <f t="shared" si="1"/>
        <v>0</v>
      </c>
      <c r="BB16"/>
      <c r="BC16"/>
      <c r="BD16"/>
    </row>
    <row r="17" spans="1:56" x14ac:dyDescent="0.2">
      <c r="A17" s="10">
        <v>9</v>
      </c>
      <c r="B17" s="111">
        <f>'נוסח ב'!B26</f>
        <v>0</v>
      </c>
      <c r="C17" s="112">
        <f>IF('נוסח ב'!C26="נכון",3,IF('נוסח ב'!C26="חלקי",2,0))</f>
        <v>0</v>
      </c>
      <c r="D17" s="112">
        <f>IF('נוסח ב'!D26=2,2,0)</f>
        <v>0</v>
      </c>
      <c r="E17" s="112">
        <f>IF('נוסח ב'!E26="נכון",2,0)</f>
        <v>0</v>
      </c>
      <c r="F17" s="112">
        <f>IF('נוסח ב'!F26="ג",2,0)</f>
        <v>0</v>
      </c>
      <c r="G17" s="112">
        <f>IF('נוסח ב'!G26="צוינו 3 מרכיבים",3,IF('נוסח ב'!G26="צוינו 2 מרכיבים",2,IF('נוסח ב'!G26="צוין מרכיב 1",1,0)))</f>
        <v>0</v>
      </c>
      <c r="H17" s="112">
        <f>IF('נוסח ב'!H26="נכון",4,IF('נוסח ב'!H26="חלקי",2,0))</f>
        <v>0</v>
      </c>
      <c r="I17" s="112">
        <f>IF('נוסח ב'!I26="נכון",2,IF('נוסח ב'!I26="חלקי",1,0))</f>
        <v>0</v>
      </c>
      <c r="J17" s="112">
        <f>IF('נוסח ב'!J26="3 תשובות נכונות",2,IF('נוסח ב'!J26="2 תשובות נכונות",1,0))</f>
        <v>0</v>
      </c>
      <c r="K17" s="112">
        <f>IF('נוסח ב'!K26="נכון",3,IF('נוסח ב'!K26="חלקי",2,0))</f>
        <v>0</v>
      </c>
      <c r="L17" s="112">
        <f>IF('נוסח ב'!L26="נכון",3,0)</f>
        <v>0</v>
      </c>
      <c r="M17" s="112">
        <f>IF('נוסח ב'!M26=3,2,0)</f>
        <v>0</v>
      </c>
      <c r="N17" s="112">
        <f>IF('נוסח ב'!N26="נכון",3,IF('נוסח ב'!N26="חלקי",1,0))</f>
        <v>0</v>
      </c>
      <c r="O17" s="121">
        <f t="shared" si="2"/>
        <v>0</v>
      </c>
      <c r="P17" s="156">
        <f>IF('נוסח ב'!P26="א",2,0)</f>
        <v>0</v>
      </c>
      <c r="Q17" s="112">
        <f>IF('נוסח ב'!Q26="4 תשובות נכונות",3,IF('נוסח ב'!Q26="3 תשובות נכונות",2,IF('נוסח ב'!Q26="2 תשובות נכונות",1,0)))</f>
        <v>0</v>
      </c>
      <c r="R17" s="112">
        <f>IF('נוסח ב'!R26="4 תשובות נכונות",3,IF('נוסח ב'!R26="3 תשובות נכונות",2,IF('נוסח ב'!R26="2 תשובות נכונות",1,0)))</f>
        <v>0</v>
      </c>
      <c r="S17" s="112">
        <f>IF('נוסח ב'!S26="נכון",3,IF('נוסח ב'!S26="חלקי - 2 נקודות",2,IF('נוסח ב'!S26="חלקי - נקודה 1",1,0)))</f>
        <v>0</v>
      </c>
      <c r="T17" s="155">
        <f>IF('נוסח ב'!T26="נכון",3,IF('נוסח ב'!T26="חלקי",2,0))</f>
        <v>0</v>
      </c>
      <c r="U17" s="155">
        <f>IF('נוסח ב'!U26="נכון",2,0)</f>
        <v>0</v>
      </c>
      <c r="V17" s="152">
        <f t="shared" si="3"/>
        <v>0</v>
      </c>
      <c r="W17" s="155">
        <f>IF('נוסח ב'!W26="4 יצוגים נכונים",4,IF('נוסח ב'!W26="3 יצוגים נכונים",3,IF('נוסח ב'!W26="2 יצוגים נכונים",2,IF('נוסח ב'!W26="יצוג נכון 1",1,0))))</f>
        <v>0</v>
      </c>
      <c r="X17" s="155">
        <f>IF('נוסח ב'!X26="4 תשובות נכונות",2,IF('נוסח ב'!X26="2 או 3 תשובות נכונות",1,0))</f>
        <v>0</v>
      </c>
      <c r="Y17" s="152">
        <f t="shared" si="4"/>
        <v>0</v>
      </c>
      <c r="Z17" s="112">
        <f>IF('נוסח ב'!AA26=4,2,0)</f>
        <v>0</v>
      </c>
      <c r="AA17" s="112">
        <f>IF('נוסח ב'!AB26=2,2,0)</f>
        <v>0</v>
      </c>
      <c r="AB17" s="112">
        <f>IF('נוסח ב'!AC26="נכון",2,0)</f>
        <v>0</v>
      </c>
      <c r="AC17" s="112">
        <f>IF('נוסח ב'!AD26="נכון",2,0)</f>
        <v>0</v>
      </c>
      <c r="AD17" s="112">
        <f>IF('נוסח ב'!AE26="נכון",2,0)</f>
        <v>0</v>
      </c>
      <c r="AE17" s="112">
        <f>IF('נוסח ב'!AF26="ד",2,0)</f>
        <v>0</v>
      </c>
      <c r="AF17" s="112">
        <f>IF('נוסח ב'!AG26="נכון",2,0)</f>
        <v>0</v>
      </c>
      <c r="AG17" s="112">
        <f>IF('נוסח ב'!AH26="נכון",2,0)</f>
        <v>0</v>
      </c>
      <c r="AH17" s="121">
        <f t="shared" si="5"/>
        <v>0</v>
      </c>
      <c r="AI17" s="112">
        <f>IF('נוסח ב'!AJ26="נכון",3,IF('נוסח ב'!AJ26="חלקי",2,0))</f>
        <v>0</v>
      </c>
      <c r="AJ17" s="112">
        <f>IF('נוסח ב'!AK26="נכון",2,0)</f>
        <v>0</v>
      </c>
      <c r="AK17" s="112">
        <f>IF('נוסח ב'!AL26="נכון",3,IF('נוסח ב'!AL26="חלקי",2,0))</f>
        <v>0</v>
      </c>
      <c r="AL17" s="112">
        <f>IF('נוסח ב'!AM26="א",2,0)</f>
        <v>0</v>
      </c>
      <c r="AM17" s="112">
        <f>IF('נוסח ב'!AN26="נכון",3,IF('נוסח ב'!AN26="רק הסבר ביולוגי נכון",2,IF('נוסח ב'!AN26="רק ציון נתונים נכונים",1,0)))</f>
        <v>0</v>
      </c>
      <c r="AN17" s="112">
        <f>IF('נוסח ב'!AO26=3,2,0)</f>
        <v>0</v>
      </c>
      <c r="AO17" s="112">
        <f>IF('נוסח ב'!AP26="צוינו 2 מרכיבים",2,IF('נוסח ב'!AP26="צוין מרכיב 1",1,0))</f>
        <v>0</v>
      </c>
      <c r="AP17" s="112">
        <f>IF('נוסח ב'!AQ26="צוינו 2 מרכיבים",2,IF('נוסח ב'!AQ26="צוין מרכיב 1",1,0))</f>
        <v>0</v>
      </c>
      <c r="AQ17" s="157">
        <f t="shared" si="6"/>
        <v>0</v>
      </c>
      <c r="AR17" s="112">
        <f>IF('נוסח ב'!AS26=2,2,0)</f>
        <v>0</v>
      </c>
      <c r="AS17" s="112">
        <f>IF('נוסח ב'!AT26="נכון",4,IF('נוסח ב'!AT26="חלקי - 3 נקודות",3,IF('נוסח ב'!AT26="חלקי - 2 נקודות",2,IF('נוסח ב'!AT26="חלקי - נקודה 1",1,0))))</f>
        <v>0</v>
      </c>
      <c r="AT17" s="156">
        <f>IF('נוסח ב'!AU26="2 השלמות נכונות",2,IF('נוסח ב'!AU26="השלמה נכונה אחת",1,0))</f>
        <v>0</v>
      </c>
      <c r="AU17" s="156">
        <f>IF('נוסח ב'!AV26="3 תשובות נכונות",2,IF('נוסח ב'!AV26="2 תשובות נכונות",1,0))</f>
        <v>0</v>
      </c>
      <c r="AV17" s="112">
        <f>IF('נוסח ב'!AW26="נכון",2,0)</f>
        <v>0</v>
      </c>
      <c r="AW17" s="157">
        <f t="shared" si="7"/>
        <v>0</v>
      </c>
      <c r="AX17" s="134">
        <f t="shared" si="0"/>
        <v>0</v>
      </c>
      <c r="AY17" s="134">
        <f t="shared" si="8"/>
        <v>0</v>
      </c>
      <c r="AZ17" s="152">
        <f>'נוסח ב'!Y26</f>
        <v>0</v>
      </c>
      <c r="BA17" s="88">
        <f t="shared" si="1"/>
        <v>0</v>
      </c>
      <c r="BB17"/>
      <c r="BC17"/>
      <c r="BD17"/>
    </row>
    <row r="18" spans="1:56" x14ac:dyDescent="0.2">
      <c r="A18" s="10">
        <v>10</v>
      </c>
      <c r="B18" s="111">
        <f>'נוסח ב'!B27</f>
        <v>0</v>
      </c>
      <c r="C18" s="112">
        <f>IF('נוסח ב'!C27="נכון",3,IF('נוסח ב'!C27="חלקי",2,0))</f>
        <v>0</v>
      </c>
      <c r="D18" s="112">
        <f>IF('נוסח ב'!D27=2,2,0)</f>
        <v>0</v>
      </c>
      <c r="E18" s="112">
        <f>IF('נוסח ב'!E27="נכון",2,0)</f>
        <v>0</v>
      </c>
      <c r="F18" s="112">
        <f>IF('נוסח ב'!F27="ג",2,0)</f>
        <v>0</v>
      </c>
      <c r="G18" s="112">
        <f>IF('נוסח ב'!G27="צוינו 3 מרכיבים",3,IF('נוסח ב'!G27="צוינו 2 מרכיבים",2,IF('נוסח ב'!G27="צוין מרכיב 1",1,0)))</f>
        <v>0</v>
      </c>
      <c r="H18" s="112">
        <f>IF('נוסח ב'!H27="נכון",4,IF('נוסח ב'!H27="חלקי",2,0))</f>
        <v>0</v>
      </c>
      <c r="I18" s="112">
        <f>IF('נוסח ב'!I27="נכון",2,IF('נוסח ב'!I27="חלקי",1,0))</f>
        <v>0</v>
      </c>
      <c r="J18" s="112">
        <f>IF('נוסח ב'!J27="3 תשובות נכונות",2,IF('נוסח ב'!J27="2 תשובות נכונות",1,0))</f>
        <v>0</v>
      </c>
      <c r="K18" s="112">
        <f>IF('נוסח ב'!K27="נכון",3,IF('נוסח ב'!K27="חלקי",2,0))</f>
        <v>0</v>
      </c>
      <c r="L18" s="112">
        <f>IF('נוסח ב'!L27="נכון",3,0)</f>
        <v>0</v>
      </c>
      <c r="M18" s="112">
        <f>IF('נוסח ב'!M27=3,2,0)</f>
        <v>0</v>
      </c>
      <c r="N18" s="112">
        <f>IF('נוסח ב'!N27="נכון",3,IF('נוסח ב'!N27="חלקי",1,0))</f>
        <v>0</v>
      </c>
      <c r="O18" s="121">
        <f t="shared" si="2"/>
        <v>0</v>
      </c>
      <c r="P18" s="156">
        <f>IF('נוסח ב'!P27="א",2,0)</f>
        <v>0</v>
      </c>
      <c r="Q18" s="112">
        <f>IF('נוסח ב'!Q27="4 תשובות נכונות",3,IF('נוסח ב'!Q27="3 תשובות נכונות",2,IF('נוסח ב'!Q27="2 תשובות נכונות",1,0)))</f>
        <v>0</v>
      </c>
      <c r="R18" s="112">
        <f>IF('נוסח ב'!R27="4 תשובות נכונות",3,IF('נוסח ב'!R27="3 תשובות נכונות",2,IF('נוסח ב'!R27="2 תשובות נכונות",1,0)))</f>
        <v>0</v>
      </c>
      <c r="S18" s="112">
        <f>IF('נוסח ב'!S27="נכון",3,IF('נוסח ב'!S27="חלקי - 2 נקודות",2,IF('נוסח ב'!S27="חלקי - נקודה 1",1,0)))</f>
        <v>0</v>
      </c>
      <c r="T18" s="155">
        <f>IF('נוסח ב'!T27="נכון",3,IF('נוסח ב'!T27="חלקי",2,0))</f>
        <v>0</v>
      </c>
      <c r="U18" s="155">
        <f>IF('נוסח ב'!U27="נכון",2,0)</f>
        <v>0</v>
      </c>
      <c r="V18" s="152">
        <f t="shared" si="3"/>
        <v>0</v>
      </c>
      <c r="W18" s="155">
        <f>IF('נוסח ב'!W27="4 יצוגים נכונים",4,IF('נוסח ב'!W27="3 יצוגים נכונים",3,IF('נוסח ב'!W27="2 יצוגים נכונים",2,IF('נוסח ב'!W27="יצוג נכון 1",1,0))))</f>
        <v>0</v>
      </c>
      <c r="X18" s="155">
        <f>IF('נוסח ב'!X27="4 תשובות נכונות",2,IF('נוסח ב'!X27="2 או 3 תשובות נכונות",1,0))</f>
        <v>0</v>
      </c>
      <c r="Y18" s="152">
        <f t="shared" si="4"/>
        <v>0</v>
      </c>
      <c r="Z18" s="112">
        <f>IF('נוסח ב'!AA27=4,2,0)</f>
        <v>0</v>
      </c>
      <c r="AA18" s="112">
        <f>IF('נוסח ב'!AB27=2,2,0)</f>
        <v>0</v>
      </c>
      <c r="AB18" s="112">
        <f>IF('נוסח ב'!AC27="נכון",2,0)</f>
        <v>0</v>
      </c>
      <c r="AC18" s="112">
        <f>IF('נוסח ב'!AD27="נכון",2,0)</f>
        <v>0</v>
      </c>
      <c r="AD18" s="112">
        <f>IF('נוסח ב'!AE27="נכון",2,0)</f>
        <v>0</v>
      </c>
      <c r="AE18" s="112">
        <f>IF('נוסח ב'!AF27="ד",2,0)</f>
        <v>0</v>
      </c>
      <c r="AF18" s="112">
        <f>IF('נוסח ב'!AG27="נכון",2,0)</f>
        <v>0</v>
      </c>
      <c r="AG18" s="112">
        <f>IF('נוסח ב'!AH27="נכון",2,0)</f>
        <v>0</v>
      </c>
      <c r="AH18" s="121">
        <f t="shared" si="5"/>
        <v>0</v>
      </c>
      <c r="AI18" s="112">
        <f>IF('נוסח ב'!AJ27="נכון",3,IF('נוסח ב'!AJ27="חלקי",2,0))</f>
        <v>0</v>
      </c>
      <c r="AJ18" s="112">
        <f>IF('נוסח ב'!AK27="נכון",2,0)</f>
        <v>0</v>
      </c>
      <c r="AK18" s="112">
        <f>IF('נוסח ב'!AL27="נכון",3,IF('נוסח ב'!AL27="חלקי",2,0))</f>
        <v>0</v>
      </c>
      <c r="AL18" s="112">
        <f>IF('נוסח ב'!AM27="א",2,0)</f>
        <v>0</v>
      </c>
      <c r="AM18" s="112">
        <f>IF('נוסח ב'!AN27="נכון",3,IF('נוסח ב'!AN27="רק הסבר ביולוגי נכון",2,IF('נוסח ב'!AN27="רק ציון נתונים נכונים",1,0)))</f>
        <v>0</v>
      </c>
      <c r="AN18" s="112">
        <f>IF('נוסח ב'!AO27=3,2,0)</f>
        <v>0</v>
      </c>
      <c r="AO18" s="112">
        <f>IF('נוסח ב'!AP27="צוינו 2 מרכיבים",2,IF('נוסח ב'!AP27="צוין מרכיב 1",1,0))</f>
        <v>0</v>
      </c>
      <c r="AP18" s="112">
        <f>IF('נוסח ב'!AQ27="צוינו 2 מרכיבים",2,IF('נוסח ב'!AQ27="צוין מרכיב 1",1,0))</f>
        <v>0</v>
      </c>
      <c r="AQ18" s="157">
        <f t="shared" si="6"/>
        <v>0</v>
      </c>
      <c r="AR18" s="112">
        <f>IF('נוסח ב'!AS27=2,2,0)</f>
        <v>0</v>
      </c>
      <c r="AS18" s="112">
        <f>IF('נוסח ב'!AT27="נכון",4,IF('נוסח ב'!AT27="חלקי - 3 נקודות",3,IF('נוסח ב'!AT27="חלקי - 2 נקודות",2,IF('נוסח ב'!AT27="חלקי - נקודה 1",1,0))))</f>
        <v>0</v>
      </c>
      <c r="AT18" s="156">
        <f>IF('נוסח ב'!AU27="2 השלמות נכונות",2,IF('נוסח ב'!AU27="השלמה נכונה אחת",1,0))</f>
        <v>0</v>
      </c>
      <c r="AU18" s="156">
        <f>IF('נוסח ב'!AV27="3 תשובות נכונות",2,IF('נוסח ב'!AV27="2 תשובות נכונות",1,0))</f>
        <v>0</v>
      </c>
      <c r="AV18" s="112">
        <f>IF('נוסח ב'!AW27="נכון",2,0)</f>
        <v>0</v>
      </c>
      <c r="AW18" s="157">
        <f t="shared" si="7"/>
        <v>0</v>
      </c>
      <c r="AX18" s="134">
        <f t="shared" si="0"/>
        <v>0</v>
      </c>
      <c r="AY18" s="134">
        <f t="shared" si="8"/>
        <v>0</v>
      </c>
      <c r="AZ18" s="152">
        <f>'נוסח ב'!Y27</f>
        <v>0</v>
      </c>
      <c r="BA18" s="88">
        <f t="shared" si="1"/>
        <v>0</v>
      </c>
      <c r="BB18"/>
      <c r="BC18"/>
      <c r="BD18"/>
    </row>
    <row r="19" spans="1:56" x14ac:dyDescent="0.2">
      <c r="A19" s="10">
        <v>11</v>
      </c>
      <c r="B19" s="111">
        <f>'נוסח ב'!B28</f>
        <v>0</v>
      </c>
      <c r="C19" s="112">
        <f>IF('נוסח ב'!C28="נכון",3,IF('נוסח ב'!C28="חלקי",2,0))</f>
        <v>0</v>
      </c>
      <c r="D19" s="112">
        <f>IF('נוסח ב'!D28=2,2,0)</f>
        <v>0</v>
      </c>
      <c r="E19" s="112">
        <f>IF('נוסח ב'!E28="נכון",2,0)</f>
        <v>0</v>
      </c>
      <c r="F19" s="112">
        <f>IF('נוסח ב'!F28="ג",2,0)</f>
        <v>0</v>
      </c>
      <c r="G19" s="112">
        <f>IF('נוסח ב'!G28="צוינו 3 מרכיבים",3,IF('נוסח ב'!G28="צוינו 2 מרכיבים",2,IF('נוסח ב'!G28="צוין מרכיב 1",1,0)))</f>
        <v>0</v>
      </c>
      <c r="H19" s="112">
        <f>IF('נוסח ב'!H28="נכון",4,IF('נוסח ב'!H28="חלקי",2,0))</f>
        <v>0</v>
      </c>
      <c r="I19" s="112">
        <f>IF('נוסח ב'!I28="נכון",2,IF('נוסח ב'!I28="חלקי",1,0))</f>
        <v>0</v>
      </c>
      <c r="J19" s="112">
        <f>IF('נוסח ב'!J28="3 תשובות נכונות",2,IF('נוסח ב'!J28="2 תשובות נכונות",1,0))</f>
        <v>0</v>
      </c>
      <c r="K19" s="112">
        <f>IF('נוסח ב'!K28="נכון",3,IF('נוסח ב'!K28="חלקי",2,0))</f>
        <v>0</v>
      </c>
      <c r="L19" s="112">
        <f>IF('נוסח ב'!L28="נכון",3,0)</f>
        <v>0</v>
      </c>
      <c r="M19" s="112">
        <f>IF('נוסח ב'!M28=3,2,0)</f>
        <v>0</v>
      </c>
      <c r="N19" s="112">
        <f>IF('נוסח ב'!N28="נכון",3,IF('נוסח ב'!N28="חלקי",1,0))</f>
        <v>0</v>
      </c>
      <c r="O19" s="121">
        <f t="shared" si="2"/>
        <v>0</v>
      </c>
      <c r="P19" s="156">
        <f>IF('נוסח ב'!P28="א",2,0)</f>
        <v>0</v>
      </c>
      <c r="Q19" s="112">
        <f>IF('נוסח ב'!Q28="4 תשובות נכונות",3,IF('נוסח ב'!Q28="3 תשובות נכונות",2,IF('נוסח ב'!Q28="2 תשובות נכונות",1,0)))</f>
        <v>0</v>
      </c>
      <c r="R19" s="112">
        <f>IF('נוסח ב'!R28="4 תשובות נכונות",3,IF('נוסח ב'!R28="3 תשובות נכונות",2,IF('נוסח ב'!R28="2 תשובות נכונות",1,0)))</f>
        <v>0</v>
      </c>
      <c r="S19" s="112">
        <f>IF('נוסח ב'!S28="נכון",3,IF('נוסח ב'!S28="חלקי - 2 נקודות",2,IF('נוסח ב'!S28="חלקי - נקודה 1",1,0)))</f>
        <v>0</v>
      </c>
      <c r="T19" s="155">
        <f>IF('נוסח ב'!T28="נכון",3,IF('נוסח ב'!T28="חלקי",2,0))</f>
        <v>0</v>
      </c>
      <c r="U19" s="155">
        <f>IF('נוסח ב'!U28="נכון",2,0)</f>
        <v>0</v>
      </c>
      <c r="V19" s="152">
        <f t="shared" si="3"/>
        <v>0</v>
      </c>
      <c r="W19" s="155">
        <f>IF('נוסח ב'!W28="4 יצוגים נכונים",4,IF('נוסח ב'!W28="3 יצוגים נכונים",3,IF('נוסח ב'!W28="2 יצוגים נכונים",2,IF('נוסח ב'!W28="יצוג נכון 1",1,0))))</f>
        <v>0</v>
      </c>
      <c r="X19" s="155">
        <f>IF('נוסח ב'!X28="4 תשובות נכונות",2,IF('נוסח ב'!X28="2 או 3 תשובות נכונות",1,0))</f>
        <v>0</v>
      </c>
      <c r="Y19" s="152">
        <f t="shared" si="4"/>
        <v>0</v>
      </c>
      <c r="Z19" s="112">
        <f>IF('נוסח ב'!AA28=4,2,0)</f>
        <v>0</v>
      </c>
      <c r="AA19" s="112">
        <f>IF('נוסח ב'!AB28=2,2,0)</f>
        <v>0</v>
      </c>
      <c r="AB19" s="112">
        <f>IF('נוסח ב'!AC28="נכון",2,0)</f>
        <v>0</v>
      </c>
      <c r="AC19" s="112">
        <f>IF('נוסח ב'!AD28="נכון",2,0)</f>
        <v>0</v>
      </c>
      <c r="AD19" s="112">
        <f>IF('נוסח ב'!AE28="נכון",2,0)</f>
        <v>0</v>
      </c>
      <c r="AE19" s="112">
        <f>IF('נוסח ב'!AF28="ד",2,0)</f>
        <v>0</v>
      </c>
      <c r="AF19" s="112">
        <f>IF('נוסח ב'!AG28="נכון",2,0)</f>
        <v>0</v>
      </c>
      <c r="AG19" s="112">
        <f>IF('נוסח ב'!AH28="נכון",2,0)</f>
        <v>0</v>
      </c>
      <c r="AH19" s="121">
        <f t="shared" si="5"/>
        <v>0</v>
      </c>
      <c r="AI19" s="112">
        <f>IF('נוסח ב'!AJ28="נכון",3,IF('נוסח ב'!AJ28="חלקי",2,0))</f>
        <v>0</v>
      </c>
      <c r="AJ19" s="112">
        <f>IF('נוסח ב'!AK28="נכון",2,0)</f>
        <v>0</v>
      </c>
      <c r="AK19" s="112">
        <f>IF('נוסח ב'!AL28="נכון",3,IF('נוסח ב'!AL28="חלקי",2,0))</f>
        <v>0</v>
      </c>
      <c r="AL19" s="112">
        <f>IF('נוסח ב'!AM28="א",2,0)</f>
        <v>0</v>
      </c>
      <c r="AM19" s="112">
        <f>IF('נוסח ב'!AN28="נכון",3,IF('נוסח ב'!AN28="רק הסבר ביולוגי נכון",2,IF('נוסח ב'!AN28="רק ציון נתונים נכונים",1,0)))</f>
        <v>0</v>
      </c>
      <c r="AN19" s="112">
        <f>IF('נוסח ב'!AO28=3,2,0)</f>
        <v>0</v>
      </c>
      <c r="AO19" s="112">
        <f>IF('נוסח ב'!AP28="צוינו 2 מרכיבים",2,IF('נוסח ב'!AP28="צוין מרכיב 1",1,0))</f>
        <v>0</v>
      </c>
      <c r="AP19" s="112">
        <f>IF('נוסח ב'!AQ28="צוינו 2 מרכיבים",2,IF('נוסח ב'!AQ28="צוין מרכיב 1",1,0))</f>
        <v>0</v>
      </c>
      <c r="AQ19" s="157">
        <f t="shared" si="6"/>
        <v>0</v>
      </c>
      <c r="AR19" s="112">
        <f>IF('נוסח ב'!AS28=2,2,0)</f>
        <v>0</v>
      </c>
      <c r="AS19" s="112">
        <f>IF('נוסח ב'!AT28="נכון",4,IF('נוסח ב'!AT28="חלקי - 3 נקודות",3,IF('נוסח ב'!AT28="חלקי - 2 נקודות",2,IF('נוסח ב'!AT28="חלקי - נקודה 1",1,0))))</f>
        <v>0</v>
      </c>
      <c r="AT19" s="156">
        <f>IF('נוסח ב'!AU28="2 השלמות נכונות",2,IF('נוסח ב'!AU28="השלמה נכונה אחת",1,0))</f>
        <v>0</v>
      </c>
      <c r="AU19" s="156">
        <f>IF('נוסח ב'!AV28="3 תשובות נכונות",2,IF('נוסח ב'!AV28="2 תשובות נכונות",1,0))</f>
        <v>0</v>
      </c>
      <c r="AV19" s="112">
        <f>IF('נוסח ב'!AW28="נכון",2,0)</f>
        <v>0</v>
      </c>
      <c r="AW19" s="157">
        <f t="shared" si="7"/>
        <v>0</v>
      </c>
      <c r="AX19" s="134">
        <f t="shared" si="0"/>
        <v>0</v>
      </c>
      <c r="AY19" s="134">
        <f t="shared" si="8"/>
        <v>0</v>
      </c>
      <c r="AZ19" s="152">
        <f>'נוסח ב'!Y28</f>
        <v>0</v>
      </c>
      <c r="BA19" s="88">
        <f t="shared" si="1"/>
        <v>0</v>
      </c>
      <c r="BB19"/>
      <c r="BC19"/>
      <c r="BD19"/>
    </row>
    <row r="20" spans="1:56" x14ac:dyDescent="0.2">
      <c r="A20" s="10">
        <v>12</v>
      </c>
      <c r="B20" s="111">
        <f>'נוסח ב'!B29</f>
        <v>0</v>
      </c>
      <c r="C20" s="112">
        <f>IF('נוסח ב'!C29="נכון",3,IF('נוסח ב'!C29="חלקי",2,0))</f>
        <v>0</v>
      </c>
      <c r="D20" s="112">
        <f>IF('נוסח ב'!D29=2,2,0)</f>
        <v>0</v>
      </c>
      <c r="E20" s="112">
        <f>IF('נוסח ב'!E29="נכון",2,0)</f>
        <v>0</v>
      </c>
      <c r="F20" s="112">
        <f>IF('נוסח ב'!F29="ג",2,0)</f>
        <v>0</v>
      </c>
      <c r="G20" s="112">
        <f>IF('נוסח ב'!G29="צוינו 3 מרכיבים",3,IF('נוסח ב'!G29="צוינו 2 מרכיבים",2,IF('נוסח ב'!G29="צוין מרכיב 1",1,0)))</f>
        <v>0</v>
      </c>
      <c r="H20" s="112">
        <f>IF('נוסח ב'!H29="נכון",4,IF('נוסח ב'!H29="חלקי",2,0))</f>
        <v>0</v>
      </c>
      <c r="I20" s="112">
        <f>IF('נוסח ב'!I29="נכון",2,IF('נוסח ב'!I29="חלקי",1,0))</f>
        <v>0</v>
      </c>
      <c r="J20" s="112">
        <f>IF('נוסח ב'!J29="3 תשובות נכונות",2,IF('נוסח ב'!J29="2 תשובות נכונות",1,0))</f>
        <v>0</v>
      </c>
      <c r="K20" s="112">
        <f>IF('נוסח ב'!K29="נכון",3,IF('נוסח ב'!K29="חלקי",2,0))</f>
        <v>0</v>
      </c>
      <c r="L20" s="112">
        <f>IF('נוסח ב'!L29="נכון",3,0)</f>
        <v>0</v>
      </c>
      <c r="M20" s="112">
        <f>IF('נוסח ב'!M29=3,2,0)</f>
        <v>0</v>
      </c>
      <c r="N20" s="112">
        <f>IF('נוסח ב'!N29="נכון",3,IF('נוסח ב'!N29="חלקי",1,0))</f>
        <v>0</v>
      </c>
      <c r="O20" s="121">
        <f t="shared" si="2"/>
        <v>0</v>
      </c>
      <c r="P20" s="156">
        <f>IF('נוסח ב'!P29="א",2,0)</f>
        <v>0</v>
      </c>
      <c r="Q20" s="112">
        <f>IF('נוסח ב'!Q29="4 תשובות נכונות",3,IF('נוסח ב'!Q29="3 תשובות נכונות",2,IF('נוסח ב'!Q29="2 תשובות נכונות",1,0)))</f>
        <v>0</v>
      </c>
      <c r="R20" s="112">
        <f>IF('נוסח ב'!R29="4 תשובות נכונות",3,IF('נוסח ב'!R29="3 תשובות נכונות",2,IF('נוסח ב'!R29="2 תשובות נכונות",1,0)))</f>
        <v>0</v>
      </c>
      <c r="S20" s="112">
        <f>IF('נוסח ב'!S29="נכון",3,IF('נוסח ב'!S29="חלקי - 2 נקודות",2,IF('נוסח ב'!S29="חלקי - נקודה 1",1,0)))</f>
        <v>0</v>
      </c>
      <c r="T20" s="155">
        <f>IF('נוסח ב'!T29="נכון",3,IF('נוסח ב'!T29="חלקי",2,0))</f>
        <v>0</v>
      </c>
      <c r="U20" s="155">
        <f>IF('נוסח ב'!U29="נכון",2,0)</f>
        <v>0</v>
      </c>
      <c r="V20" s="152">
        <f t="shared" si="3"/>
        <v>0</v>
      </c>
      <c r="W20" s="155">
        <f>IF('נוסח ב'!W29="4 יצוגים נכונים",4,IF('נוסח ב'!W29="3 יצוגים נכונים",3,IF('נוסח ב'!W29="2 יצוגים נכונים",2,IF('נוסח ב'!W29="יצוג נכון 1",1,0))))</f>
        <v>0</v>
      </c>
      <c r="X20" s="155">
        <f>IF('נוסח ב'!X29="4 תשובות נכונות",2,IF('נוסח ב'!X29="2 או 3 תשובות נכונות",1,0))</f>
        <v>0</v>
      </c>
      <c r="Y20" s="152">
        <f t="shared" si="4"/>
        <v>0</v>
      </c>
      <c r="Z20" s="112">
        <f>IF('נוסח ב'!AA29=4,2,0)</f>
        <v>0</v>
      </c>
      <c r="AA20" s="112">
        <f>IF('נוסח ב'!AB29=2,2,0)</f>
        <v>0</v>
      </c>
      <c r="AB20" s="112">
        <f>IF('נוסח ב'!AC29="נכון",2,0)</f>
        <v>0</v>
      </c>
      <c r="AC20" s="112">
        <f>IF('נוסח ב'!AD29="נכון",2,0)</f>
        <v>0</v>
      </c>
      <c r="AD20" s="112">
        <f>IF('נוסח ב'!AE29="נכון",2,0)</f>
        <v>0</v>
      </c>
      <c r="AE20" s="112">
        <f>IF('נוסח ב'!AF29="ד",2,0)</f>
        <v>0</v>
      </c>
      <c r="AF20" s="112">
        <f>IF('נוסח ב'!AG29="נכון",2,0)</f>
        <v>0</v>
      </c>
      <c r="AG20" s="112">
        <f>IF('נוסח ב'!AH29="נכון",2,0)</f>
        <v>0</v>
      </c>
      <c r="AH20" s="121">
        <f t="shared" si="5"/>
        <v>0</v>
      </c>
      <c r="AI20" s="112">
        <f>IF('נוסח ב'!AJ29="נכון",3,IF('נוסח ב'!AJ29="חלקי",2,0))</f>
        <v>0</v>
      </c>
      <c r="AJ20" s="112">
        <f>IF('נוסח ב'!AK29="נכון",2,0)</f>
        <v>0</v>
      </c>
      <c r="AK20" s="112">
        <f>IF('נוסח ב'!AL29="נכון",3,IF('נוסח ב'!AL29="חלקי",2,0))</f>
        <v>0</v>
      </c>
      <c r="AL20" s="112">
        <f>IF('נוסח ב'!AM29="א",2,0)</f>
        <v>0</v>
      </c>
      <c r="AM20" s="112">
        <f>IF('נוסח ב'!AN29="נכון",3,IF('נוסח ב'!AN29="רק הסבר ביולוגי נכון",2,IF('נוסח ב'!AN29="רק ציון נתונים נכונים",1,0)))</f>
        <v>0</v>
      </c>
      <c r="AN20" s="112">
        <f>IF('נוסח ב'!AO29=3,2,0)</f>
        <v>0</v>
      </c>
      <c r="AO20" s="112">
        <f>IF('נוסח ב'!AP29="צוינו 2 מרכיבים",2,IF('נוסח ב'!AP29="צוין מרכיב 1",1,0))</f>
        <v>0</v>
      </c>
      <c r="AP20" s="112">
        <f>IF('נוסח ב'!AQ29="צוינו 2 מרכיבים",2,IF('נוסח ב'!AQ29="צוין מרכיב 1",1,0))</f>
        <v>0</v>
      </c>
      <c r="AQ20" s="157">
        <f t="shared" si="6"/>
        <v>0</v>
      </c>
      <c r="AR20" s="112">
        <f>IF('נוסח ב'!AS29=2,2,0)</f>
        <v>0</v>
      </c>
      <c r="AS20" s="112">
        <f>IF('נוסח ב'!AT29="נכון",4,IF('נוסח ב'!AT29="חלקי - 3 נקודות",3,IF('נוסח ב'!AT29="חלקי - 2 נקודות",2,IF('נוסח ב'!AT29="חלקי - נקודה 1",1,0))))</f>
        <v>0</v>
      </c>
      <c r="AT20" s="156">
        <f>IF('נוסח ב'!AU29="2 השלמות נכונות",2,IF('נוסח ב'!AU29="השלמה נכונה אחת",1,0))</f>
        <v>0</v>
      </c>
      <c r="AU20" s="156">
        <f>IF('נוסח ב'!AV29="3 תשובות נכונות",2,IF('נוסח ב'!AV29="2 תשובות נכונות",1,0))</f>
        <v>0</v>
      </c>
      <c r="AV20" s="112">
        <f>IF('נוסח ב'!AW29="נכון",2,0)</f>
        <v>0</v>
      </c>
      <c r="AW20" s="157">
        <f t="shared" si="7"/>
        <v>0</v>
      </c>
      <c r="AX20" s="134">
        <f t="shared" si="0"/>
        <v>0</v>
      </c>
      <c r="AY20" s="134">
        <f t="shared" si="8"/>
        <v>0</v>
      </c>
      <c r="AZ20" s="152">
        <f>'נוסח ב'!Y29</f>
        <v>0</v>
      </c>
      <c r="BA20" s="88">
        <f t="shared" si="1"/>
        <v>0</v>
      </c>
      <c r="BB20"/>
      <c r="BC20"/>
      <c r="BD20"/>
    </row>
    <row r="21" spans="1:56" x14ac:dyDescent="0.2">
      <c r="A21" s="10">
        <v>13</v>
      </c>
      <c r="B21" s="111">
        <f>'נוסח ב'!B30</f>
        <v>0</v>
      </c>
      <c r="C21" s="112">
        <f>IF('נוסח ב'!C30="נכון",3,IF('נוסח ב'!C30="חלקי",2,0))</f>
        <v>0</v>
      </c>
      <c r="D21" s="112">
        <f>IF('נוסח ב'!D30=2,2,0)</f>
        <v>0</v>
      </c>
      <c r="E21" s="112">
        <f>IF('נוסח ב'!E30="נכון",2,0)</f>
        <v>0</v>
      </c>
      <c r="F21" s="112">
        <f>IF('נוסח ב'!F30="ג",2,0)</f>
        <v>0</v>
      </c>
      <c r="G21" s="112">
        <f>IF('נוסח ב'!G30="צוינו 3 מרכיבים",3,IF('נוסח ב'!G30="צוינו 2 מרכיבים",2,IF('נוסח ב'!G30="צוין מרכיב 1",1,0)))</f>
        <v>0</v>
      </c>
      <c r="H21" s="112">
        <f>IF('נוסח ב'!H30="נכון",4,IF('נוסח ב'!H30="חלקי",2,0))</f>
        <v>0</v>
      </c>
      <c r="I21" s="112">
        <f>IF('נוסח ב'!I30="נכון",2,IF('נוסח ב'!I30="חלקי",1,0))</f>
        <v>0</v>
      </c>
      <c r="J21" s="112">
        <f>IF('נוסח ב'!J30="3 תשובות נכונות",2,IF('נוסח ב'!J30="2 תשובות נכונות",1,0))</f>
        <v>0</v>
      </c>
      <c r="K21" s="112">
        <f>IF('נוסח ב'!K30="נכון",3,IF('נוסח ב'!K30="חלקי",2,0))</f>
        <v>0</v>
      </c>
      <c r="L21" s="112">
        <f>IF('נוסח ב'!L30="נכון",3,0)</f>
        <v>0</v>
      </c>
      <c r="M21" s="112">
        <f>IF('נוסח ב'!M30=3,2,0)</f>
        <v>0</v>
      </c>
      <c r="N21" s="112">
        <f>IF('נוסח ב'!N30="נכון",3,IF('נוסח ב'!N30="חלקי",1,0))</f>
        <v>0</v>
      </c>
      <c r="O21" s="121">
        <f t="shared" si="2"/>
        <v>0</v>
      </c>
      <c r="P21" s="156">
        <f>IF('נוסח ב'!P30="א",2,0)</f>
        <v>0</v>
      </c>
      <c r="Q21" s="112">
        <f>IF('נוסח ב'!Q30="4 תשובות נכונות",3,IF('נוסח ב'!Q30="3 תשובות נכונות",2,IF('נוסח ב'!Q30="2 תשובות נכונות",1,0)))</f>
        <v>0</v>
      </c>
      <c r="R21" s="112">
        <f>IF('נוסח ב'!R30="4 תשובות נכונות",3,IF('נוסח ב'!R30="3 תשובות נכונות",2,IF('נוסח ב'!R30="2 תשובות נכונות",1,0)))</f>
        <v>0</v>
      </c>
      <c r="S21" s="112">
        <f>IF('נוסח ב'!S30="נכון",3,IF('נוסח ב'!S30="חלקי - 2 נקודות",2,IF('נוסח ב'!S30="חלקי - נקודה 1",1,0)))</f>
        <v>0</v>
      </c>
      <c r="T21" s="155">
        <f>IF('נוסח ב'!T30="נכון",3,IF('נוסח ב'!T30="חלקי",2,0))</f>
        <v>0</v>
      </c>
      <c r="U21" s="155">
        <f>IF('נוסח ב'!U30="נכון",2,0)</f>
        <v>0</v>
      </c>
      <c r="V21" s="152">
        <f t="shared" si="3"/>
        <v>0</v>
      </c>
      <c r="W21" s="155">
        <f>IF('נוסח ב'!W30="4 יצוגים נכונים",4,IF('נוסח ב'!W30="3 יצוגים נכונים",3,IF('נוסח ב'!W30="2 יצוגים נכונים",2,IF('נוסח ב'!W30="יצוג נכון 1",1,0))))</f>
        <v>0</v>
      </c>
      <c r="X21" s="155">
        <f>IF('נוסח ב'!X30="4 תשובות נכונות",2,IF('נוסח ב'!X30="2 או 3 תשובות נכונות",1,0))</f>
        <v>0</v>
      </c>
      <c r="Y21" s="152">
        <f t="shared" si="4"/>
        <v>0</v>
      </c>
      <c r="Z21" s="112">
        <f>IF('נוסח ב'!AA30=4,2,0)</f>
        <v>0</v>
      </c>
      <c r="AA21" s="112">
        <f>IF('נוסח ב'!AB30=2,2,0)</f>
        <v>0</v>
      </c>
      <c r="AB21" s="112">
        <f>IF('נוסח ב'!AC30="נכון",2,0)</f>
        <v>0</v>
      </c>
      <c r="AC21" s="112">
        <f>IF('נוסח ב'!AD30="נכון",2,0)</f>
        <v>0</v>
      </c>
      <c r="AD21" s="112">
        <f>IF('נוסח ב'!AE30="נכון",2,0)</f>
        <v>0</v>
      </c>
      <c r="AE21" s="112">
        <f>IF('נוסח ב'!AF30="ד",2,0)</f>
        <v>0</v>
      </c>
      <c r="AF21" s="112">
        <f>IF('נוסח ב'!AG30="נכון",2,0)</f>
        <v>0</v>
      </c>
      <c r="AG21" s="112">
        <f>IF('נוסח ב'!AH30="נכון",2,0)</f>
        <v>0</v>
      </c>
      <c r="AH21" s="121">
        <f t="shared" si="5"/>
        <v>0</v>
      </c>
      <c r="AI21" s="112">
        <f>IF('נוסח ב'!AJ30="נכון",3,IF('נוסח ב'!AJ30="חלקי",2,0))</f>
        <v>0</v>
      </c>
      <c r="AJ21" s="112">
        <f>IF('נוסח ב'!AK30="נכון",2,0)</f>
        <v>0</v>
      </c>
      <c r="AK21" s="112">
        <f>IF('נוסח ב'!AL30="נכון",3,IF('נוסח ב'!AL30="חלקי",2,0))</f>
        <v>0</v>
      </c>
      <c r="AL21" s="112">
        <f>IF('נוסח ב'!AM30="א",2,0)</f>
        <v>0</v>
      </c>
      <c r="AM21" s="112">
        <f>IF('נוסח ב'!AN30="נכון",3,IF('נוסח ב'!AN30="רק הסבר ביולוגי נכון",2,IF('נוסח ב'!AN30="רק ציון נתונים נכונים",1,0)))</f>
        <v>0</v>
      </c>
      <c r="AN21" s="112">
        <f>IF('נוסח ב'!AO30=3,2,0)</f>
        <v>0</v>
      </c>
      <c r="AO21" s="112">
        <f>IF('נוסח ב'!AP30="צוינו 2 מרכיבים",2,IF('נוסח ב'!AP30="צוין מרכיב 1",1,0))</f>
        <v>0</v>
      </c>
      <c r="AP21" s="112">
        <f>IF('נוסח ב'!AQ30="צוינו 2 מרכיבים",2,IF('נוסח ב'!AQ30="צוין מרכיב 1",1,0))</f>
        <v>0</v>
      </c>
      <c r="AQ21" s="157">
        <f t="shared" si="6"/>
        <v>0</v>
      </c>
      <c r="AR21" s="112">
        <f>IF('נוסח ב'!AS30=2,2,0)</f>
        <v>0</v>
      </c>
      <c r="AS21" s="112">
        <f>IF('נוסח ב'!AT30="נכון",4,IF('נוסח ב'!AT30="חלקי - 3 נקודות",3,IF('נוסח ב'!AT30="חלקי - 2 נקודות",2,IF('נוסח ב'!AT30="חלקי - נקודה 1",1,0))))</f>
        <v>0</v>
      </c>
      <c r="AT21" s="156">
        <f>IF('נוסח ב'!AU30="2 השלמות נכונות",2,IF('נוסח ב'!AU30="השלמה נכונה אחת",1,0))</f>
        <v>0</v>
      </c>
      <c r="AU21" s="156">
        <f>IF('נוסח ב'!AV30="3 תשובות נכונות",2,IF('נוסח ב'!AV30="2 תשובות נכונות",1,0))</f>
        <v>0</v>
      </c>
      <c r="AV21" s="112">
        <f>IF('נוסח ב'!AW30="נכון",2,0)</f>
        <v>0</v>
      </c>
      <c r="AW21" s="157">
        <f t="shared" si="7"/>
        <v>0</v>
      </c>
      <c r="AX21" s="134">
        <f t="shared" si="0"/>
        <v>0</v>
      </c>
      <c r="AY21" s="134">
        <f t="shared" si="8"/>
        <v>0</v>
      </c>
      <c r="AZ21" s="152">
        <f>'נוסח ב'!Y30</f>
        <v>0</v>
      </c>
      <c r="BA21" s="88">
        <f t="shared" si="1"/>
        <v>0</v>
      </c>
      <c r="BB21"/>
      <c r="BC21"/>
      <c r="BD21"/>
    </row>
    <row r="22" spans="1:56" x14ac:dyDescent="0.2">
      <c r="A22" s="10">
        <v>14</v>
      </c>
      <c r="B22" s="111">
        <f>'נוסח ב'!B31</f>
        <v>0</v>
      </c>
      <c r="C22" s="112">
        <f>IF('נוסח ב'!C31="נכון",3,IF('נוסח ב'!C31="חלקי",2,0))</f>
        <v>0</v>
      </c>
      <c r="D22" s="112">
        <f>IF('נוסח ב'!D31=2,2,0)</f>
        <v>0</v>
      </c>
      <c r="E22" s="112">
        <f>IF('נוסח ב'!E31="נכון",2,0)</f>
        <v>0</v>
      </c>
      <c r="F22" s="112">
        <f>IF('נוסח ב'!F31="ג",2,0)</f>
        <v>0</v>
      </c>
      <c r="G22" s="112">
        <f>IF('נוסח ב'!G31="צוינו 3 מרכיבים",3,IF('נוסח ב'!G31="צוינו 2 מרכיבים",2,IF('נוסח ב'!G31="צוין מרכיב 1",1,0)))</f>
        <v>0</v>
      </c>
      <c r="H22" s="112">
        <f>IF('נוסח ב'!H31="נכון",4,IF('נוסח ב'!H31="חלקי",2,0))</f>
        <v>0</v>
      </c>
      <c r="I22" s="112">
        <f>IF('נוסח ב'!I31="נכון",2,IF('נוסח ב'!I31="חלקי",1,0))</f>
        <v>0</v>
      </c>
      <c r="J22" s="112">
        <f>IF('נוסח ב'!J31="3 תשובות נכונות",2,IF('נוסח ב'!J31="2 תשובות נכונות",1,0))</f>
        <v>0</v>
      </c>
      <c r="K22" s="112">
        <f>IF('נוסח ב'!K31="נכון",3,IF('נוסח ב'!K31="חלקי",2,0))</f>
        <v>0</v>
      </c>
      <c r="L22" s="112">
        <f>IF('נוסח ב'!L31="נכון",3,0)</f>
        <v>0</v>
      </c>
      <c r="M22" s="112">
        <f>IF('נוסח ב'!M31=3,2,0)</f>
        <v>0</v>
      </c>
      <c r="N22" s="112">
        <f>IF('נוסח ב'!N31="נכון",3,IF('נוסח ב'!N31="חלקי",1,0))</f>
        <v>0</v>
      </c>
      <c r="O22" s="121">
        <f t="shared" si="2"/>
        <v>0</v>
      </c>
      <c r="P22" s="156">
        <f>IF('נוסח ב'!P31="א",2,0)</f>
        <v>0</v>
      </c>
      <c r="Q22" s="112">
        <f>IF('נוסח ב'!Q31="4 תשובות נכונות",3,IF('נוסח ב'!Q31="3 תשובות נכונות",2,IF('נוסח ב'!Q31="2 תשובות נכונות",1,0)))</f>
        <v>0</v>
      </c>
      <c r="R22" s="112">
        <f>IF('נוסח ב'!R31="4 תשובות נכונות",3,IF('נוסח ב'!R31="3 תשובות נכונות",2,IF('נוסח ב'!R31="2 תשובות נכונות",1,0)))</f>
        <v>0</v>
      </c>
      <c r="S22" s="112">
        <f>IF('נוסח ב'!S31="נכון",3,IF('נוסח ב'!S31="חלקי - 2 נקודות",2,IF('נוסח ב'!S31="חלקי - נקודה 1",1,0)))</f>
        <v>0</v>
      </c>
      <c r="T22" s="155">
        <f>IF('נוסח ב'!T31="נכון",3,IF('נוסח ב'!T31="חלקי",2,0))</f>
        <v>0</v>
      </c>
      <c r="U22" s="155">
        <f>IF('נוסח ב'!U31="נכון",2,0)</f>
        <v>0</v>
      </c>
      <c r="V22" s="152">
        <f t="shared" si="3"/>
        <v>0</v>
      </c>
      <c r="W22" s="155">
        <f>IF('נוסח ב'!W31="4 יצוגים נכונים",4,IF('נוסח ב'!W31="3 יצוגים נכונים",3,IF('נוסח ב'!W31="2 יצוגים נכונים",2,IF('נוסח ב'!W31="יצוג נכון 1",1,0))))</f>
        <v>0</v>
      </c>
      <c r="X22" s="155">
        <f>IF('נוסח ב'!X31="4 תשובות נכונות",2,IF('נוסח ב'!X31="2 או 3 תשובות נכונות",1,0))</f>
        <v>0</v>
      </c>
      <c r="Y22" s="152">
        <f t="shared" si="4"/>
        <v>0</v>
      </c>
      <c r="Z22" s="112">
        <f>IF('נוסח ב'!AA31=4,2,0)</f>
        <v>0</v>
      </c>
      <c r="AA22" s="112">
        <f>IF('נוסח ב'!AB31=2,2,0)</f>
        <v>0</v>
      </c>
      <c r="AB22" s="112">
        <f>IF('נוסח ב'!AC31="נכון",2,0)</f>
        <v>0</v>
      </c>
      <c r="AC22" s="112">
        <f>IF('נוסח ב'!AD31="נכון",2,0)</f>
        <v>0</v>
      </c>
      <c r="AD22" s="112">
        <f>IF('נוסח ב'!AE31="נכון",2,0)</f>
        <v>0</v>
      </c>
      <c r="AE22" s="112">
        <f>IF('נוסח ב'!AF31="ד",2,0)</f>
        <v>0</v>
      </c>
      <c r="AF22" s="112">
        <f>IF('נוסח ב'!AG31="נכון",2,0)</f>
        <v>0</v>
      </c>
      <c r="AG22" s="112">
        <f>IF('נוסח ב'!AH31="נכון",2,0)</f>
        <v>0</v>
      </c>
      <c r="AH22" s="121">
        <f t="shared" si="5"/>
        <v>0</v>
      </c>
      <c r="AI22" s="112">
        <f>IF('נוסח ב'!AJ31="נכון",3,IF('נוסח ב'!AJ31="חלקי",2,0))</f>
        <v>0</v>
      </c>
      <c r="AJ22" s="112">
        <f>IF('נוסח ב'!AK31="נכון",2,0)</f>
        <v>0</v>
      </c>
      <c r="AK22" s="112">
        <f>IF('נוסח ב'!AL31="נכון",3,IF('נוסח ב'!AL31="חלקי",2,0))</f>
        <v>0</v>
      </c>
      <c r="AL22" s="112">
        <f>IF('נוסח ב'!AM31="א",2,0)</f>
        <v>0</v>
      </c>
      <c r="AM22" s="112">
        <f>IF('נוסח ב'!AN31="נכון",3,IF('נוסח ב'!AN31="רק הסבר ביולוגי נכון",2,IF('נוסח ב'!AN31="רק ציון נתונים נכונים",1,0)))</f>
        <v>0</v>
      </c>
      <c r="AN22" s="112">
        <f>IF('נוסח ב'!AO31=3,2,0)</f>
        <v>0</v>
      </c>
      <c r="AO22" s="112">
        <f>IF('נוסח ב'!AP31="צוינו 2 מרכיבים",2,IF('נוסח ב'!AP31="צוין מרכיב 1",1,0))</f>
        <v>0</v>
      </c>
      <c r="AP22" s="112">
        <f>IF('נוסח ב'!AQ31="צוינו 2 מרכיבים",2,IF('נוסח ב'!AQ31="צוין מרכיב 1",1,0))</f>
        <v>0</v>
      </c>
      <c r="AQ22" s="157">
        <f t="shared" si="6"/>
        <v>0</v>
      </c>
      <c r="AR22" s="112">
        <f>IF('נוסח ב'!AS31=2,2,0)</f>
        <v>0</v>
      </c>
      <c r="AS22" s="112">
        <f>IF('נוסח ב'!AT31="נכון",4,IF('נוסח ב'!AT31="חלקי - 3 נקודות",3,IF('נוסח ב'!AT31="חלקי - 2 נקודות",2,IF('נוסח ב'!AT31="חלקי - נקודה 1",1,0))))</f>
        <v>0</v>
      </c>
      <c r="AT22" s="156">
        <f>IF('נוסח ב'!AU31="2 השלמות נכונות",2,IF('נוסח ב'!AU31="השלמה נכונה אחת",1,0))</f>
        <v>0</v>
      </c>
      <c r="AU22" s="156">
        <f>IF('נוסח ב'!AV31="3 תשובות נכונות",2,IF('נוסח ב'!AV31="2 תשובות נכונות",1,0))</f>
        <v>0</v>
      </c>
      <c r="AV22" s="112">
        <f>IF('נוסח ב'!AW31="נכון",2,0)</f>
        <v>0</v>
      </c>
      <c r="AW22" s="157">
        <f t="shared" si="7"/>
        <v>0</v>
      </c>
      <c r="AX22" s="134">
        <f t="shared" si="0"/>
        <v>0</v>
      </c>
      <c r="AY22" s="134">
        <f t="shared" si="8"/>
        <v>0</v>
      </c>
      <c r="AZ22" s="152">
        <f>'נוסח ב'!Y31</f>
        <v>0</v>
      </c>
      <c r="BA22" s="88">
        <f t="shared" si="1"/>
        <v>0</v>
      </c>
      <c r="BB22"/>
      <c r="BC22"/>
      <c r="BD22"/>
    </row>
    <row r="23" spans="1:56" x14ac:dyDescent="0.2">
      <c r="A23" s="10">
        <v>15</v>
      </c>
      <c r="B23" s="111">
        <f>'נוסח ב'!B32</f>
        <v>0</v>
      </c>
      <c r="C23" s="112">
        <f>IF('נוסח ב'!C32="נכון",3,IF('נוסח ב'!C32="חלקי",2,0))</f>
        <v>0</v>
      </c>
      <c r="D23" s="112">
        <f>IF('נוסח ב'!D32=2,2,0)</f>
        <v>0</v>
      </c>
      <c r="E23" s="112">
        <f>IF('נוסח ב'!E32="נכון",2,0)</f>
        <v>0</v>
      </c>
      <c r="F23" s="112">
        <f>IF('נוסח ב'!F32="ג",2,0)</f>
        <v>0</v>
      </c>
      <c r="G23" s="112">
        <f>IF('נוסח ב'!G32="צוינו 3 מרכיבים",3,IF('נוסח ב'!G32="צוינו 2 מרכיבים",2,IF('נוסח ב'!G32="צוין מרכיב 1",1,0)))</f>
        <v>0</v>
      </c>
      <c r="H23" s="112">
        <f>IF('נוסח ב'!H32="נכון",4,IF('נוסח ב'!H32="חלקי",2,0))</f>
        <v>0</v>
      </c>
      <c r="I23" s="112">
        <f>IF('נוסח ב'!I32="נכון",2,IF('נוסח ב'!I32="חלקי",1,0))</f>
        <v>0</v>
      </c>
      <c r="J23" s="112">
        <f>IF('נוסח ב'!J32="3 תשובות נכונות",2,IF('נוסח ב'!J32="2 תשובות נכונות",1,0))</f>
        <v>0</v>
      </c>
      <c r="K23" s="112">
        <f>IF('נוסח ב'!K32="נכון",3,IF('נוסח ב'!K32="חלקי",2,0))</f>
        <v>0</v>
      </c>
      <c r="L23" s="112">
        <f>IF('נוסח ב'!L32="נכון",3,0)</f>
        <v>0</v>
      </c>
      <c r="M23" s="112">
        <f>IF('נוסח ב'!M32=3,2,0)</f>
        <v>0</v>
      </c>
      <c r="N23" s="112">
        <f>IF('נוסח ב'!N32="נכון",3,IF('נוסח ב'!N32="חלקי",1,0))</f>
        <v>0</v>
      </c>
      <c r="O23" s="121">
        <f t="shared" si="2"/>
        <v>0</v>
      </c>
      <c r="P23" s="156">
        <f>IF('נוסח ב'!P32="א",2,0)</f>
        <v>0</v>
      </c>
      <c r="Q23" s="112">
        <f>IF('נוסח ב'!Q32="4 תשובות נכונות",3,IF('נוסח ב'!Q32="3 תשובות נכונות",2,IF('נוסח ב'!Q32="2 תשובות נכונות",1,0)))</f>
        <v>0</v>
      </c>
      <c r="R23" s="112">
        <f>IF('נוסח ב'!R32="4 תשובות נכונות",3,IF('נוסח ב'!R32="3 תשובות נכונות",2,IF('נוסח ב'!R32="2 תשובות נכונות",1,0)))</f>
        <v>0</v>
      </c>
      <c r="S23" s="112">
        <f>IF('נוסח ב'!S32="נכון",3,IF('נוסח ב'!S32="חלקי - 2 נקודות",2,IF('נוסח ב'!S32="חלקי - נקודה 1",1,0)))</f>
        <v>0</v>
      </c>
      <c r="T23" s="155">
        <f>IF('נוסח ב'!T32="נכון",3,IF('נוסח ב'!T32="חלקי",2,0))</f>
        <v>0</v>
      </c>
      <c r="U23" s="155">
        <f>IF('נוסח ב'!U32="נכון",2,0)</f>
        <v>0</v>
      </c>
      <c r="V23" s="152">
        <f t="shared" si="3"/>
        <v>0</v>
      </c>
      <c r="W23" s="155">
        <f>IF('נוסח ב'!W32="4 יצוגים נכונים",4,IF('נוסח ב'!W32="3 יצוגים נכונים",3,IF('נוסח ב'!W32="2 יצוגים נכונים",2,IF('נוסח ב'!W32="יצוג נכון 1",1,0))))</f>
        <v>0</v>
      </c>
      <c r="X23" s="155">
        <f>IF('נוסח ב'!X32="4 תשובות נכונות",2,IF('נוסח ב'!X32="2 או 3 תשובות נכונות",1,0))</f>
        <v>0</v>
      </c>
      <c r="Y23" s="152">
        <f t="shared" si="4"/>
        <v>0</v>
      </c>
      <c r="Z23" s="112">
        <f>IF('נוסח ב'!AA32=4,2,0)</f>
        <v>0</v>
      </c>
      <c r="AA23" s="112">
        <f>IF('נוסח ב'!AB32=2,2,0)</f>
        <v>0</v>
      </c>
      <c r="AB23" s="112">
        <f>IF('נוסח ב'!AC32="נכון",2,0)</f>
        <v>0</v>
      </c>
      <c r="AC23" s="112">
        <f>IF('נוסח ב'!AD32="נכון",2,0)</f>
        <v>0</v>
      </c>
      <c r="AD23" s="112">
        <f>IF('נוסח ב'!AE32="נכון",2,0)</f>
        <v>0</v>
      </c>
      <c r="AE23" s="112">
        <f>IF('נוסח ב'!AF32="ד",2,0)</f>
        <v>0</v>
      </c>
      <c r="AF23" s="112">
        <f>IF('נוסח ב'!AG32="נכון",2,0)</f>
        <v>0</v>
      </c>
      <c r="AG23" s="112">
        <f>IF('נוסח ב'!AH32="נכון",2,0)</f>
        <v>0</v>
      </c>
      <c r="AH23" s="121">
        <f t="shared" si="5"/>
        <v>0</v>
      </c>
      <c r="AI23" s="112">
        <f>IF('נוסח ב'!AJ32="נכון",3,IF('נוסח ב'!AJ32="חלקי",2,0))</f>
        <v>0</v>
      </c>
      <c r="AJ23" s="112">
        <f>IF('נוסח ב'!AK32="נכון",2,0)</f>
        <v>0</v>
      </c>
      <c r="AK23" s="112">
        <f>IF('נוסח ב'!AL32="נכון",3,IF('נוסח ב'!AL32="חלקי",2,0))</f>
        <v>0</v>
      </c>
      <c r="AL23" s="112">
        <f>IF('נוסח ב'!AM32="א",2,0)</f>
        <v>0</v>
      </c>
      <c r="AM23" s="112">
        <f>IF('נוסח ב'!AN32="נכון",3,IF('נוסח ב'!AN32="רק הסבר ביולוגי נכון",2,IF('נוסח ב'!AN32="רק ציון נתונים נכונים",1,0)))</f>
        <v>0</v>
      </c>
      <c r="AN23" s="112">
        <f>IF('נוסח ב'!AO32=3,2,0)</f>
        <v>0</v>
      </c>
      <c r="AO23" s="112">
        <f>IF('נוסח ב'!AP32="צוינו 2 מרכיבים",2,IF('נוסח ב'!AP32="צוין מרכיב 1",1,0))</f>
        <v>0</v>
      </c>
      <c r="AP23" s="112">
        <f>IF('נוסח ב'!AQ32="צוינו 2 מרכיבים",2,IF('נוסח ב'!AQ32="צוין מרכיב 1",1,0))</f>
        <v>0</v>
      </c>
      <c r="AQ23" s="157">
        <f t="shared" si="6"/>
        <v>0</v>
      </c>
      <c r="AR23" s="112">
        <f>IF('נוסח ב'!AS32=2,2,0)</f>
        <v>0</v>
      </c>
      <c r="AS23" s="112">
        <f>IF('נוסח ב'!AT32="נכון",4,IF('נוסח ב'!AT32="חלקי - 3 נקודות",3,IF('נוסח ב'!AT32="חלקי - 2 נקודות",2,IF('נוסח ב'!AT32="חלקי - נקודה 1",1,0))))</f>
        <v>0</v>
      </c>
      <c r="AT23" s="156">
        <f>IF('נוסח ב'!AU32="2 השלמות נכונות",2,IF('נוסח ב'!AU32="השלמה נכונה אחת",1,0))</f>
        <v>0</v>
      </c>
      <c r="AU23" s="156">
        <f>IF('נוסח ב'!AV32="3 תשובות נכונות",2,IF('נוסח ב'!AV32="2 תשובות נכונות",1,0))</f>
        <v>0</v>
      </c>
      <c r="AV23" s="112">
        <f>IF('נוסח ב'!AW32="נכון",2,0)</f>
        <v>0</v>
      </c>
      <c r="AW23" s="157">
        <f t="shared" si="7"/>
        <v>0</v>
      </c>
      <c r="AX23" s="134">
        <f t="shared" si="0"/>
        <v>0</v>
      </c>
      <c r="AY23" s="134">
        <f t="shared" si="8"/>
        <v>0</v>
      </c>
      <c r="AZ23" s="152">
        <f>'נוסח ב'!Y32</f>
        <v>0</v>
      </c>
      <c r="BA23" s="88">
        <f t="shared" si="1"/>
        <v>0</v>
      </c>
      <c r="BB23"/>
      <c r="BC23"/>
      <c r="BD23"/>
    </row>
    <row r="24" spans="1:56" x14ac:dyDescent="0.2">
      <c r="A24" s="10">
        <v>16</v>
      </c>
      <c r="B24" s="111">
        <f>'נוסח ב'!B33</f>
        <v>0</v>
      </c>
      <c r="C24" s="112">
        <f>IF('נוסח ב'!C33="נכון",3,IF('נוסח ב'!C33="חלקי",2,0))</f>
        <v>0</v>
      </c>
      <c r="D24" s="112">
        <f>IF('נוסח ב'!D33=2,2,0)</f>
        <v>0</v>
      </c>
      <c r="E24" s="112">
        <f>IF('נוסח ב'!E33="נכון",2,0)</f>
        <v>0</v>
      </c>
      <c r="F24" s="112">
        <f>IF('נוסח ב'!F33="ג",2,0)</f>
        <v>0</v>
      </c>
      <c r="G24" s="112">
        <f>IF('נוסח ב'!G33="צוינו 3 מרכיבים",3,IF('נוסח ב'!G33="צוינו 2 מרכיבים",2,IF('נוסח ב'!G33="צוין מרכיב 1",1,0)))</f>
        <v>0</v>
      </c>
      <c r="H24" s="112">
        <f>IF('נוסח ב'!H33="נכון",4,IF('נוסח ב'!H33="חלקי",2,0))</f>
        <v>0</v>
      </c>
      <c r="I24" s="112">
        <f>IF('נוסח ב'!I33="נכון",2,IF('נוסח ב'!I33="חלקי",1,0))</f>
        <v>0</v>
      </c>
      <c r="J24" s="112">
        <f>IF('נוסח ב'!J33="3 תשובות נכונות",2,IF('נוסח ב'!J33="2 תשובות נכונות",1,0))</f>
        <v>0</v>
      </c>
      <c r="K24" s="112">
        <f>IF('נוסח ב'!K33="נכון",3,IF('נוסח ב'!K33="חלקי",2,0))</f>
        <v>0</v>
      </c>
      <c r="L24" s="112">
        <f>IF('נוסח ב'!L33="נכון",3,0)</f>
        <v>0</v>
      </c>
      <c r="M24" s="112">
        <f>IF('נוסח ב'!M33=3,2,0)</f>
        <v>0</v>
      </c>
      <c r="N24" s="112">
        <f>IF('נוסח ב'!N33="נכון",3,IF('נוסח ב'!N33="חלקי",1,0))</f>
        <v>0</v>
      </c>
      <c r="O24" s="121">
        <f t="shared" si="2"/>
        <v>0</v>
      </c>
      <c r="P24" s="156">
        <f>IF('נוסח ב'!P33="א",2,0)</f>
        <v>0</v>
      </c>
      <c r="Q24" s="112">
        <f>IF('נוסח ב'!Q33="4 תשובות נכונות",3,IF('נוסח ב'!Q33="3 תשובות נכונות",2,IF('נוסח ב'!Q33="2 תשובות נכונות",1,0)))</f>
        <v>0</v>
      </c>
      <c r="R24" s="112">
        <f>IF('נוסח ב'!R33="4 תשובות נכונות",3,IF('נוסח ב'!R33="3 תשובות נכונות",2,IF('נוסח ב'!R33="2 תשובות נכונות",1,0)))</f>
        <v>0</v>
      </c>
      <c r="S24" s="112">
        <f>IF('נוסח ב'!S33="נכון",3,IF('נוסח ב'!S33="חלקי - 2 נקודות",2,IF('נוסח ב'!S33="חלקי - נקודה 1",1,0)))</f>
        <v>0</v>
      </c>
      <c r="T24" s="155">
        <f>IF('נוסח ב'!T33="נכון",3,IF('נוסח ב'!T33="חלקי",2,0))</f>
        <v>0</v>
      </c>
      <c r="U24" s="155">
        <f>IF('נוסח ב'!U33="נכון",2,0)</f>
        <v>0</v>
      </c>
      <c r="V24" s="152">
        <f t="shared" si="3"/>
        <v>0</v>
      </c>
      <c r="W24" s="155">
        <f>IF('נוסח ב'!W33="4 יצוגים נכונים",4,IF('נוסח ב'!W33="3 יצוגים נכונים",3,IF('נוסח ב'!W33="2 יצוגים נכונים",2,IF('נוסח ב'!W33="יצוג נכון 1",1,0))))</f>
        <v>0</v>
      </c>
      <c r="X24" s="155">
        <f>IF('נוסח ב'!X33="4 תשובות נכונות",2,IF('נוסח ב'!X33="2 או 3 תשובות נכונות",1,0))</f>
        <v>0</v>
      </c>
      <c r="Y24" s="152">
        <f t="shared" si="4"/>
        <v>0</v>
      </c>
      <c r="Z24" s="112">
        <f>IF('נוסח ב'!AA33=4,2,0)</f>
        <v>0</v>
      </c>
      <c r="AA24" s="112">
        <f>IF('נוסח ב'!AB33=2,2,0)</f>
        <v>0</v>
      </c>
      <c r="AB24" s="112">
        <f>IF('נוסח ב'!AC33="נכון",2,0)</f>
        <v>0</v>
      </c>
      <c r="AC24" s="112">
        <f>IF('נוסח ב'!AD33="נכון",2,0)</f>
        <v>0</v>
      </c>
      <c r="AD24" s="112">
        <f>IF('נוסח ב'!AE33="נכון",2,0)</f>
        <v>0</v>
      </c>
      <c r="AE24" s="112">
        <f>IF('נוסח ב'!AF33="ד",2,0)</f>
        <v>0</v>
      </c>
      <c r="AF24" s="112">
        <f>IF('נוסח ב'!AG33="נכון",2,0)</f>
        <v>0</v>
      </c>
      <c r="AG24" s="112">
        <f>IF('נוסח ב'!AH33="נכון",2,0)</f>
        <v>0</v>
      </c>
      <c r="AH24" s="121">
        <f t="shared" si="5"/>
        <v>0</v>
      </c>
      <c r="AI24" s="112">
        <f>IF('נוסח ב'!AJ33="נכון",3,IF('נוסח ב'!AJ33="חלקי",2,0))</f>
        <v>0</v>
      </c>
      <c r="AJ24" s="112">
        <f>IF('נוסח ב'!AK33="נכון",2,0)</f>
        <v>0</v>
      </c>
      <c r="AK24" s="112">
        <f>IF('נוסח ב'!AL33="נכון",3,IF('נוסח ב'!AL33="חלקי",2,0))</f>
        <v>0</v>
      </c>
      <c r="AL24" s="112">
        <f>IF('נוסח ב'!AM33="א",2,0)</f>
        <v>0</v>
      </c>
      <c r="AM24" s="112">
        <f>IF('נוסח ב'!AN33="נכון",3,IF('נוסח ב'!AN33="רק הסבר ביולוגי נכון",2,IF('נוסח ב'!AN33="רק ציון נתונים נכונים",1,0)))</f>
        <v>0</v>
      </c>
      <c r="AN24" s="112">
        <f>IF('נוסח ב'!AO33=3,2,0)</f>
        <v>0</v>
      </c>
      <c r="AO24" s="112">
        <f>IF('נוסח ב'!AP33="צוינו 2 מרכיבים",2,IF('נוסח ב'!AP33="צוין מרכיב 1",1,0))</f>
        <v>0</v>
      </c>
      <c r="AP24" s="112">
        <f>IF('נוסח ב'!AQ33="צוינו 2 מרכיבים",2,IF('נוסח ב'!AQ33="צוין מרכיב 1",1,0))</f>
        <v>0</v>
      </c>
      <c r="AQ24" s="157">
        <f t="shared" si="6"/>
        <v>0</v>
      </c>
      <c r="AR24" s="112">
        <f>IF('נוסח ב'!AS33=2,2,0)</f>
        <v>0</v>
      </c>
      <c r="AS24" s="112">
        <f>IF('נוסח ב'!AT33="נכון",4,IF('נוסח ב'!AT33="חלקי - 3 נקודות",3,IF('נוסח ב'!AT33="חלקי - 2 נקודות",2,IF('נוסח ב'!AT33="חלקי - נקודה 1",1,0))))</f>
        <v>0</v>
      </c>
      <c r="AT24" s="156">
        <f>IF('נוסח ב'!AU33="2 השלמות נכונות",2,IF('נוסח ב'!AU33="השלמה נכונה אחת",1,0))</f>
        <v>0</v>
      </c>
      <c r="AU24" s="156">
        <f>IF('נוסח ב'!AV33="3 תשובות נכונות",2,IF('נוסח ב'!AV33="2 תשובות נכונות",1,0))</f>
        <v>0</v>
      </c>
      <c r="AV24" s="112">
        <f>IF('נוסח ב'!AW33="נכון",2,0)</f>
        <v>0</v>
      </c>
      <c r="AW24" s="157">
        <f t="shared" si="7"/>
        <v>0</v>
      </c>
      <c r="AX24" s="134">
        <f t="shared" si="0"/>
        <v>0</v>
      </c>
      <c r="AY24" s="134">
        <f t="shared" si="8"/>
        <v>0</v>
      </c>
      <c r="AZ24" s="152">
        <f>'נוסח ב'!Y33</f>
        <v>0</v>
      </c>
      <c r="BA24" s="88">
        <f t="shared" si="1"/>
        <v>0</v>
      </c>
      <c r="BB24"/>
      <c r="BC24"/>
      <c r="BD24"/>
    </row>
    <row r="25" spans="1:56" x14ac:dyDescent="0.2">
      <c r="A25" s="10">
        <v>17</v>
      </c>
      <c r="B25" s="111">
        <f>'נוסח ב'!B34</f>
        <v>0</v>
      </c>
      <c r="C25" s="112">
        <f>IF('נוסח ב'!C34="נכון",3,IF('נוסח ב'!C34="חלקי",2,0))</f>
        <v>0</v>
      </c>
      <c r="D25" s="112">
        <f>IF('נוסח ב'!D34=2,2,0)</f>
        <v>0</v>
      </c>
      <c r="E25" s="112">
        <f>IF('נוסח ב'!E34="נכון",2,0)</f>
        <v>0</v>
      </c>
      <c r="F25" s="112">
        <f>IF('נוסח ב'!F34="ג",2,0)</f>
        <v>0</v>
      </c>
      <c r="G25" s="112">
        <f>IF('נוסח ב'!G34="צוינו 3 מרכיבים",3,IF('נוסח ב'!G34="צוינו 2 מרכיבים",2,IF('נוסח ב'!G34="צוין מרכיב 1",1,0)))</f>
        <v>0</v>
      </c>
      <c r="H25" s="112">
        <f>IF('נוסח ב'!H34="נכון",4,IF('נוסח ב'!H34="חלקי",2,0))</f>
        <v>0</v>
      </c>
      <c r="I25" s="112">
        <f>IF('נוסח ב'!I34="נכון",2,IF('נוסח ב'!I34="חלקי",1,0))</f>
        <v>0</v>
      </c>
      <c r="J25" s="112">
        <f>IF('נוסח ב'!J34="3 תשובות נכונות",2,IF('נוסח ב'!J34="2 תשובות נכונות",1,0))</f>
        <v>0</v>
      </c>
      <c r="K25" s="112">
        <f>IF('נוסח ב'!K34="נכון",3,IF('נוסח ב'!K34="חלקי",2,0))</f>
        <v>0</v>
      </c>
      <c r="L25" s="112">
        <f>IF('נוסח ב'!L34="נכון",3,0)</f>
        <v>0</v>
      </c>
      <c r="M25" s="112">
        <f>IF('נוסח ב'!M34=3,2,0)</f>
        <v>0</v>
      </c>
      <c r="N25" s="112">
        <f>IF('נוסח ב'!N34="נכון",3,IF('נוסח ב'!N34="חלקי",1,0))</f>
        <v>0</v>
      </c>
      <c r="O25" s="121">
        <f t="shared" si="2"/>
        <v>0</v>
      </c>
      <c r="P25" s="156">
        <f>IF('נוסח ב'!P34="א",2,0)</f>
        <v>0</v>
      </c>
      <c r="Q25" s="112">
        <f>IF('נוסח ב'!Q34="4 תשובות נכונות",3,IF('נוסח ב'!Q34="3 תשובות נכונות",2,IF('נוסח ב'!Q34="2 תשובות נכונות",1,0)))</f>
        <v>0</v>
      </c>
      <c r="R25" s="112">
        <f>IF('נוסח ב'!R34="4 תשובות נכונות",3,IF('נוסח ב'!R34="3 תשובות נכונות",2,IF('נוסח ב'!R34="2 תשובות נכונות",1,0)))</f>
        <v>0</v>
      </c>
      <c r="S25" s="112">
        <f>IF('נוסח ב'!S34="נכון",3,IF('נוסח ב'!S34="חלקי - 2 נקודות",2,IF('נוסח ב'!S34="חלקי - נקודה 1",1,0)))</f>
        <v>0</v>
      </c>
      <c r="T25" s="155">
        <f>IF('נוסח ב'!T34="נכון",3,IF('נוסח ב'!T34="חלקי",2,0))</f>
        <v>0</v>
      </c>
      <c r="U25" s="155">
        <f>IF('נוסח ב'!U34="נכון",2,0)</f>
        <v>0</v>
      </c>
      <c r="V25" s="152">
        <f t="shared" si="3"/>
        <v>0</v>
      </c>
      <c r="W25" s="155">
        <f>IF('נוסח ב'!W34="4 יצוגים נכונים",4,IF('נוסח ב'!W34="3 יצוגים נכונים",3,IF('נוסח ב'!W34="2 יצוגים נכונים",2,IF('נוסח ב'!W34="יצוג נכון 1",1,0))))</f>
        <v>0</v>
      </c>
      <c r="X25" s="155">
        <f>IF('נוסח ב'!X34="4 תשובות נכונות",2,IF('נוסח ב'!X34="2 או 3 תשובות נכונות",1,0))</f>
        <v>0</v>
      </c>
      <c r="Y25" s="152">
        <f t="shared" si="4"/>
        <v>0</v>
      </c>
      <c r="Z25" s="112">
        <f>IF('נוסח ב'!AA34=4,2,0)</f>
        <v>0</v>
      </c>
      <c r="AA25" s="112">
        <f>IF('נוסח ב'!AB34=2,2,0)</f>
        <v>0</v>
      </c>
      <c r="AB25" s="112">
        <f>IF('נוסח ב'!AC34="נכון",2,0)</f>
        <v>0</v>
      </c>
      <c r="AC25" s="112">
        <f>IF('נוסח ב'!AD34="נכון",2,0)</f>
        <v>0</v>
      </c>
      <c r="AD25" s="112">
        <f>IF('נוסח ב'!AE34="נכון",2,0)</f>
        <v>0</v>
      </c>
      <c r="AE25" s="112">
        <f>IF('נוסח ב'!AF34="ד",2,0)</f>
        <v>0</v>
      </c>
      <c r="AF25" s="112">
        <f>IF('נוסח ב'!AG34="נכון",2,0)</f>
        <v>0</v>
      </c>
      <c r="AG25" s="112">
        <f>IF('נוסח ב'!AH34="נכון",2,0)</f>
        <v>0</v>
      </c>
      <c r="AH25" s="121">
        <f t="shared" si="5"/>
        <v>0</v>
      </c>
      <c r="AI25" s="112">
        <f>IF('נוסח ב'!AJ34="נכון",3,IF('נוסח ב'!AJ34="חלקי",2,0))</f>
        <v>0</v>
      </c>
      <c r="AJ25" s="112">
        <f>IF('נוסח ב'!AK34="נכון",2,0)</f>
        <v>0</v>
      </c>
      <c r="AK25" s="112">
        <f>IF('נוסח ב'!AL34="נכון",3,IF('נוסח ב'!AL34="חלקי",2,0))</f>
        <v>0</v>
      </c>
      <c r="AL25" s="112">
        <f>IF('נוסח ב'!AM34="א",2,0)</f>
        <v>0</v>
      </c>
      <c r="AM25" s="112">
        <f>IF('נוסח ב'!AN34="נכון",3,IF('נוסח ב'!AN34="רק הסבר ביולוגי נכון",2,IF('נוסח ב'!AN34="רק ציון נתונים נכונים",1,0)))</f>
        <v>0</v>
      </c>
      <c r="AN25" s="112">
        <f>IF('נוסח ב'!AO34=3,2,0)</f>
        <v>0</v>
      </c>
      <c r="AO25" s="112">
        <f>IF('נוסח ב'!AP34="צוינו 2 מרכיבים",2,IF('נוסח ב'!AP34="צוין מרכיב 1",1,0))</f>
        <v>0</v>
      </c>
      <c r="AP25" s="112">
        <f>IF('נוסח ב'!AQ34="צוינו 2 מרכיבים",2,IF('נוסח ב'!AQ34="צוין מרכיב 1",1,0))</f>
        <v>0</v>
      </c>
      <c r="AQ25" s="157">
        <f t="shared" si="6"/>
        <v>0</v>
      </c>
      <c r="AR25" s="112">
        <f>IF('נוסח ב'!AS34=2,2,0)</f>
        <v>0</v>
      </c>
      <c r="AS25" s="112">
        <f>IF('נוסח ב'!AT34="נכון",4,IF('נוסח ב'!AT34="חלקי - 3 נקודות",3,IF('נוסח ב'!AT34="חלקי - 2 נקודות",2,IF('נוסח ב'!AT34="חלקי - נקודה 1",1,0))))</f>
        <v>0</v>
      </c>
      <c r="AT25" s="156">
        <f>IF('נוסח ב'!AU34="2 השלמות נכונות",2,IF('נוסח ב'!AU34="השלמה נכונה אחת",1,0))</f>
        <v>0</v>
      </c>
      <c r="AU25" s="156">
        <f>IF('נוסח ב'!AV34="3 תשובות נכונות",2,IF('נוסח ב'!AV34="2 תשובות נכונות",1,0))</f>
        <v>0</v>
      </c>
      <c r="AV25" s="112">
        <f>IF('נוסח ב'!AW34="נכון",2,0)</f>
        <v>0</v>
      </c>
      <c r="AW25" s="157">
        <f t="shared" si="7"/>
        <v>0</v>
      </c>
      <c r="AX25" s="134">
        <f t="shared" si="0"/>
        <v>0</v>
      </c>
      <c r="AY25" s="134">
        <f t="shared" si="8"/>
        <v>0</v>
      </c>
      <c r="AZ25" s="152">
        <f>'נוסח ב'!Y34</f>
        <v>0</v>
      </c>
      <c r="BA25" s="88">
        <f t="shared" si="1"/>
        <v>0</v>
      </c>
      <c r="BB25"/>
      <c r="BC25"/>
      <c r="BD25"/>
    </row>
    <row r="26" spans="1:56" x14ac:dyDescent="0.2">
      <c r="A26" s="10">
        <v>18</v>
      </c>
      <c r="B26" s="111">
        <f>'נוסח ב'!B35</f>
        <v>0</v>
      </c>
      <c r="C26" s="112">
        <f>IF('נוסח ב'!C35="נכון",3,IF('נוסח ב'!C35="חלקי",2,0))</f>
        <v>0</v>
      </c>
      <c r="D26" s="112">
        <f>IF('נוסח ב'!D35=2,2,0)</f>
        <v>0</v>
      </c>
      <c r="E26" s="112">
        <f>IF('נוסח ב'!E35="נכון",2,0)</f>
        <v>0</v>
      </c>
      <c r="F26" s="112">
        <f>IF('נוסח ב'!F35="ג",2,0)</f>
        <v>0</v>
      </c>
      <c r="G26" s="112">
        <f>IF('נוסח ב'!G35="צוינו 3 מרכיבים",3,IF('נוסח ב'!G35="צוינו 2 מרכיבים",2,IF('נוסח ב'!G35="צוין מרכיב 1",1,0)))</f>
        <v>0</v>
      </c>
      <c r="H26" s="112">
        <f>IF('נוסח ב'!H35="נכון",4,IF('נוסח ב'!H35="חלקי",2,0))</f>
        <v>0</v>
      </c>
      <c r="I26" s="112">
        <f>IF('נוסח ב'!I35="נכון",2,IF('נוסח ב'!I35="חלקי",1,0))</f>
        <v>0</v>
      </c>
      <c r="J26" s="112">
        <f>IF('נוסח ב'!J35="3 תשובות נכונות",2,IF('נוסח ב'!J35="2 תשובות נכונות",1,0))</f>
        <v>0</v>
      </c>
      <c r="K26" s="112">
        <f>IF('נוסח ב'!K35="נכון",3,IF('נוסח ב'!K35="חלקי",2,0))</f>
        <v>0</v>
      </c>
      <c r="L26" s="112">
        <f>IF('נוסח ב'!L35="נכון",3,0)</f>
        <v>0</v>
      </c>
      <c r="M26" s="112">
        <f>IF('נוסח ב'!M35=3,2,0)</f>
        <v>0</v>
      </c>
      <c r="N26" s="112">
        <f>IF('נוסח ב'!N35="נכון",3,IF('נוסח ב'!N35="חלקי",1,0))</f>
        <v>0</v>
      </c>
      <c r="O26" s="121">
        <f t="shared" si="2"/>
        <v>0</v>
      </c>
      <c r="P26" s="156">
        <f>IF('נוסח ב'!P35="א",2,0)</f>
        <v>0</v>
      </c>
      <c r="Q26" s="112">
        <f>IF('נוסח ב'!Q35="4 תשובות נכונות",3,IF('נוסח ב'!Q35="3 תשובות נכונות",2,IF('נוסח ב'!Q35="2 תשובות נכונות",1,0)))</f>
        <v>0</v>
      </c>
      <c r="R26" s="112">
        <f>IF('נוסח ב'!R35="4 תשובות נכונות",3,IF('נוסח ב'!R35="3 תשובות נכונות",2,IF('נוסח ב'!R35="2 תשובות נכונות",1,0)))</f>
        <v>0</v>
      </c>
      <c r="S26" s="112">
        <f>IF('נוסח ב'!S35="נכון",3,IF('נוסח ב'!S35="חלקי - 2 נקודות",2,IF('נוסח ב'!S35="חלקי - נקודה 1",1,0)))</f>
        <v>0</v>
      </c>
      <c r="T26" s="155">
        <f>IF('נוסח ב'!T35="נכון",3,IF('נוסח ב'!T35="חלקי",2,0))</f>
        <v>0</v>
      </c>
      <c r="U26" s="155">
        <f>IF('נוסח ב'!U35="נכון",2,0)</f>
        <v>0</v>
      </c>
      <c r="V26" s="152">
        <f t="shared" si="3"/>
        <v>0</v>
      </c>
      <c r="W26" s="155">
        <f>IF('נוסח ב'!W35="4 יצוגים נכונים",4,IF('נוסח ב'!W35="3 יצוגים נכונים",3,IF('נוסח ב'!W35="2 יצוגים נכונים",2,IF('נוסח ב'!W35="יצוג נכון 1",1,0))))</f>
        <v>0</v>
      </c>
      <c r="X26" s="155">
        <f>IF('נוסח ב'!X35="4 תשובות נכונות",2,IF('נוסח ב'!X35="2 או 3 תשובות נכונות",1,0))</f>
        <v>0</v>
      </c>
      <c r="Y26" s="152">
        <f t="shared" si="4"/>
        <v>0</v>
      </c>
      <c r="Z26" s="112">
        <f>IF('נוסח ב'!AA35=4,2,0)</f>
        <v>0</v>
      </c>
      <c r="AA26" s="112">
        <f>IF('נוסח ב'!AB35=2,2,0)</f>
        <v>0</v>
      </c>
      <c r="AB26" s="112">
        <f>IF('נוסח ב'!AC35="נכון",2,0)</f>
        <v>0</v>
      </c>
      <c r="AC26" s="112">
        <f>IF('נוסח ב'!AD35="נכון",2,0)</f>
        <v>0</v>
      </c>
      <c r="AD26" s="112">
        <f>IF('נוסח ב'!AE35="נכון",2,0)</f>
        <v>0</v>
      </c>
      <c r="AE26" s="112">
        <f>IF('נוסח ב'!AF35="ד",2,0)</f>
        <v>0</v>
      </c>
      <c r="AF26" s="112">
        <f>IF('נוסח ב'!AG35="נכון",2,0)</f>
        <v>0</v>
      </c>
      <c r="AG26" s="112">
        <f>IF('נוסח ב'!AH35="נכון",2,0)</f>
        <v>0</v>
      </c>
      <c r="AH26" s="121">
        <f t="shared" si="5"/>
        <v>0</v>
      </c>
      <c r="AI26" s="112">
        <f>IF('נוסח ב'!AJ35="נכון",3,IF('נוסח ב'!AJ35="חלקי",2,0))</f>
        <v>0</v>
      </c>
      <c r="AJ26" s="112">
        <f>IF('נוסח ב'!AK35="נכון",2,0)</f>
        <v>0</v>
      </c>
      <c r="AK26" s="112">
        <f>IF('נוסח ב'!AL35="נכון",3,IF('נוסח ב'!AL35="חלקי",2,0))</f>
        <v>0</v>
      </c>
      <c r="AL26" s="112">
        <f>IF('נוסח ב'!AM35="א",2,0)</f>
        <v>0</v>
      </c>
      <c r="AM26" s="112">
        <f>IF('נוסח ב'!AN35="נכון",3,IF('נוסח ב'!AN35="רק הסבר ביולוגי נכון",2,IF('נוסח ב'!AN35="רק ציון נתונים נכונים",1,0)))</f>
        <v>0</v>
      </c>
      <c r="AN26" s="112">
        <f>IF('נוסח ב'!AO35=3,2,0)</f>
        <v>0</v>
      </c>
      <c r="AO26" s="112">
        <f>IF('נוסח ב'!AP35="צוינו 2 מרכיבים",2,IF('נוסח ב'!AP35="צוין מרכיב 1",1,0))</f>
        <v>0</v>
      </c>
      <c r="AP26" s="112">
        <f>IF('נוסח ב'!AQ35="צוינו 2 מרכיבים",2,IF('נוסח ב'!AQ35="צוין מרכיב 1",1,0))</f>
        <v>0</v>
      </c>
      <c r="AQ26" s="157">
        <f t="shared" si="6"/>
        <v>0</v>
      </c>
      <c r="AR26" s="112">
        <f>IF('נוסח ב'!AS35=2,2,0)</f>
        <v>0</v>
      </c>
      <c r="AS26" s="112">
        <f>IF('נוסח ב'!AT35="נכון",4,IF('נוסח ב'!AT35="חלקי - 3 נקודות",3,IF('נוסח ב'!AT35="חלקי - 2 נקודות",2,IF('נוסח ב'!AT35="חלקי - נקודה 1",1,0))))</f>
        <v>0</v>
      </c>
      <c r="AT26" s="156">
        <f>IF('נוסח ב'!AU35="2 השלמות נכונות",2,IF('נוסח ב'!AU35="השלמה נכונה אחת",1,0))</f>
        <v>0</v>
      </c>
      <c r="AU26" s="156">
        <f>IF('נוסח ב'!AV35="3 תשובות נכונות",2,IF('נוסח ב'!AV35="2 תשובות נכונות",1,0))</f>
        <v>0</v>
      </c>
      <c r="AV26" s="112">
        <f>IF('נוסח ב'!AW35="נכון",2,0)</f>
        <v>0</v>
      </c>
      <c r="AW26" s="157">
        <f t="shared" si="7"/>
        <v>0</v>
      </c>
      <c r="AX26" s="134">
        <f t="shared" si="0"/>
        <v>0</v>
      </c>
      <c r="AY26" s="134">
        <f t="shared" si="8"/>
        <v>0</v>
      </c>
      <c r="AZ26" s="152">
        <f>'נוסח ב'!Y35</f>
        <v>0</v>
      </c>
      <c r="BA26" s="88">
        <f t="shared" si="1"/>
        <v>0</v>
      </c>
      <c r="BB26"/>
      <c r="BC26"/>
      <c r="BD26"/>
    </row>
    <row r="27" spans="1:56" x14ac:dyDescent="0.2">
      <c r="A27" s="10">
        <v>19</v>
      </c>
      <c r="B27" s="111">
        <f>'נוסח ב'!B36</f>
        <v>0</v>
      </c>
      <c r="C27" s="112">
        <f>IF('נוסח ב'!C36="נכון",3,IF('נוסח ב'!C36="חלקי",2,0))</f>
        <v>0</v>
      </c>
      <c r="D27" s="112">
        <f>IF('נוסח ב'!D36=2,2,0)</f>
        <v>0</v>
      </c>
      <c r="E27" s="112">
        <f>IF('נוסח ב'!E36="נכון",2,0)</f>
        <v>0</v>
      </c>
      <c r="F27" s="112">
        <f>IF('נוסח ב'!F36="ג",2,0)</f>
        <v>0</v>
      </c>
      <c r="G27" s="112">
        <f>IF('נוסח ב'!G36="צוינו 3 מרכיבים",3,IF('נוסח ב'!G36="צוינו 2 מרכיבים",2,IF('נוסח ב'!G36="צוין מרכיב 1",1,0)))</f>
        <v>0</v>
      </c>
      <c r="H27" s="112">
        <f>IF('נוסח ב'!H36="נכון",4,IF('נוסח ב'!H36="חלקי",2,0))</f>
        <v>0</v>
      </c>
      <c r="I27" s="112">
        <f>IF('נוסח ב'!I36="נכון",2,IF('נוסח ב'!I36="חלקי",1,0))</f>
        <v>0</v>
      </c>
      <c r="J27" s="112">
        <f>IF('נוסח ב'!J36="3 תשובות נכונות",2,IF('נוסח ב'!J36="2 תשובות נכונות",1,0))</f>
        <v>0</v>
      </c>
      <c r="K27" s="112">
        <f>IF('נוסח ב'!K36="נכון",3,IF('נוסח ב'!K36="חלקי",2,0))</f>
        <v>0</v>
      </c>
      <c r="L27" s="112">
        <f>IF('נוסח ב'!L36="נכון",3,0)</f>
        <v>0</v>
      </c>
      <c r="M27" s="112">
        <f>IF('נוסח ב'!M36=3,2,0)</f>
        <v>0</v>
      </c>
      <c r="N27" s="112">
        <f>IF('נוסח ב'!N36="נכון",3,IF('נוסח ב'!N36="חלקי",1,0))</f>
        <v>0</v>
      </c>
      <c r="O27" s="121">
        <f t="shared" si="2"/>
        <v>0</v>
      </c>
      <c r="P27" s="156">
        <f>IF('נוסח ב'!P36="א",2,0)</f>
        <v>0</v>
      </c>
      <c r="Q27" s="112">
        <f>IF('נוסח ב'!Q36="4 תשובות נכונות",3,IF('נוסח ב'!Q36="3 תשובות נכונות",2,IF('נוסח ב'!Q36="2 תשובות נכונות",1,0)))</f>
        <v>0</v>
      </c>
      <c r="R27" s="112">
        <f>IF('נוסח ב'!R36="4 תשובות נכונות",3,IF('נוסח ב'!R36="3 תשובות נכונות",2,IF('נוסח ב'!R36="2 תשובות נכונות",1,0)))</f>
        <v>0</v>
      </c>
      <c r="S27" s="112">
        <f>IF('נוסח ב'!S36="נכון",3,IF('נוסח ב'!S36="חלקי - 2 נקודות",2,IF('נוסח ב'!S36="חלקי - נקודה 1",1,0)))</f>
        <v>0</v>
      </c>
      <c r="T27" s="155">
        <f>IF('נוסח ב'!T36="נכון",3,IF('נוסח ב'!T36="חלקי",2,0))</f>
        <v>0</v>
      </c>
      <c r="U27" s="155">
        <f>IF('נוסח ב'!U36="נכון",2,0)</f>
        <v>0</v>
      </c>
      <c r="V27" s="152">
        <f t="shared" si="3"/>
        <v>0</v>
      </c>
      <c r="W27" s="155">
        <f>IF('נוסח ב'!W36="4 יצוגים נכונים",4,IF('נוסח ב'!W36="3 יצוגים נכונים",3,IF('נוסח ב'!W36="2 יצוגים נכונים",2,IF('נוסח ב'!W36="יצוג נכון 1",1,0))))</f>
        <v>0</v>
      </c>
      <c r="X27" s="155">
        <f>IF('נוסח ב'!X36="4 תשובות נכונות",2,IF('נוסח ב'!X36="2 או 3 תשובות נכונות",1,0))</f>
        <v>0</v>
      </c>
      <c r="Y27" s="152">
        <f t="shared" si="4"/>
        <v>0</v>
      </c>
      <c r="Z27" s="112">
        <f>IF('נוסח ב'!AA36=4,2,0)</f>
        <v>0</v>
      </c>
      <c r="AA27" s="112">
        <f>IF('נוסח ב'!AB36=2,2,0)</f>
        <v>0</v>
      </c>
      <c r="AB27" s="112">
        <f>IF('נוסח ב'!AC36="נכון",2,0)</f>
        <v>0</v>
      </c>
      <c r="AC27" s="112">
        <f>IF('נוסח ב'!AD36="נכון",2,0)</f>
        <v>0</v>
      </c>
      <c r="AD27" s="112">
        <f>IF('נוסח ב'!AE36="נכון",2,0)</f>
        <v>0</v>
      </c>
      <c r="AE27" s="112">
        <f>IF('נוסח ב'!AF36="ד",2,0)</f>
        <v>0</v>
      </c>
      <c r="AF27" s="112">
        <f>IF('נוסח ב'!AG36="נכון",2,0)</f>
        <v>0</v>
      </c>
      <c r="AG27" s="112">
        <f>IF('נוסח ב'!AH36="נכון",2,0)</f>
        <v>0</v>
      </c>
      <c r="AH27" s="121">
        <f t="shared" si="5"/>
        <v>0</v>
      </c>
      <c r="AI27" s="112">
        <f>IF('נוסח ב'!AJ36="נכון",3,IF('נוסח ב'!AJ36="חלקי",2,0))</f>
        <v>0</v>
      </c>
      <c r="AJ27" s="112">
        <f>IF('נוסח ב'!AK36="נכון",2,0)</f>
        <v>0</v>
      </c>
      <c r="AK27" s="112">
        <f>IF('נוסח ב'!AL36="נכון",3,IF('נוסח ב'!AL36="חלקי",2,0))</f>
        <v>0</v>
      </c>
      <c r="AL27" s="112">
        <f>IF('נוסח ב'!AM36="א",2,0)</f>
        <v>0</v>
      </c>
      <c r="AM27" s="112">
        <f>IF('נוסח ב'!AN36="נכון",3,IF('נוסח ב'!AN36="רק הסבר ביולוגי נכון",2,IF('נוסח ב'!AN36="רק ציון נתונים נכונים",1,0)))</f>
        <v>0</v>
      </c>
      <c r="AN27" s="112">
        <f>IF('נוסח ב'!AO36=3,2,0)</f>
        <v>0</v>
      </c>
      <c r="AO27" s="112">
        <f>IF('נוסח ב'!AP36="צוינו 2 מרכיבים",2,IF('נוסח ב'!AP36="צוין מרכיב 1",1,0))</f>
        <v>0</v>
      </c>
      <c r="AP27" s="112">
        <f>IF('נוסח ב'!AQ36="צוינו 2 מרכיבים",2,IF('נוסח ב'!AQ36="צוין מרכיב 1",1,0))</f>
        <v>0</v>
      </c>
      <c r="AQ27" s="157">
        <f t="shared" si="6"/>
        <v>0</v>
      </c>
      <c r="AR27" s="112">
        <f>IF('נוסח ב'!AS36=2,2,0)</f>
        <v>0</v>
      </c>
      <c r="AS27" s="112">
        <f>IF('נוסח ב'!AT36="נכון",4,IF('נוסח ב'!AT36="חלקי - 3 נקודות",3,IF('נוסח ב'!AT36="חלקי - 2 נקודות",2,IF('נוסח ב'!AT36="חלקי - נקודה 1",1,0))))</f>
        <v>0</v>
      </c>
      <c r="AT27" s="156">
        <f>IF('נוסח ב'!AU36="2 השלמות נכונות",2,IF('נוסח ב'!AU36="השלמה נכונה אחת",1,0))</f>
        <v>0</v>
      </c>
      <c r="AU27" s="156">
        <f>IF('נוסח ב'!AV36="3 תשובות נכונות",2,IF('נוסח ב'!AV36="2 תשובות נכונות",1,0))</f>
        <v>0</v>
      </c>
      <c r="AV27" s="112">
        <f>IF('נוסח ב'!AW36="נכון",2,0)</f>
        <v>0</v>
      </c>
      <c r="AW27" s="157">
        <f t="shared" si="7"/>
        <v>0</v>
      </c>
      <c r="AX27" s="134">
        <f t="shared" si="0"/>
        <v>0</v>
      </c>
      <c r="AY27" s="134">
        <f t="shared" si="8"/>
        <v>0</v>
      </c>
      <c r="AZ27" s="152">
        <f>'נוסח ב'!Y36</f>
        <v>0</v>
      </c>
      <c r="BA27" s="88">
        <f t="shared" si="1"/>
        <v>0</v>
      </c>
      <c r="BB27"/>
      <c r="BC27"/>
      <c r="BD27"/>
    </row>
    <row r="28" spans="1:56" x14ac:dyDescent="0.2">
      <c r="A28" s="10">
        <v>20</v>
      </c>
      <c r="B28" s="111">
        <f>'נוסח ב'!B37</f>
        <v>0</v>
      </c>
      <c r="C28" s="112">
        <f>IF('נוסח ב'!C37="נכון",3,IF('נוסח ב'!C37="חלקי",2,0))</f>
        <v>0</v>
      </c>
      <c r="D28" s="112">
        <f>IF('נוסח ב'!D37=2,2,0)</f>
        <v>0</v>
      </c>
      <c r="E28" s="112">
        <f>IF('נוסח ב'!E37="נכון",2,0)</f>
        <v>0</v>
      </c>
      <c r="F28" s="112">
        <f>IF('נוסח ב'!F37="ג",2,0)</f>
        <v>0</v>
      </c>
      <c r="G28" s="112">
        <f>IF('נוסח ב'!G37="צוינו 3 מרכיבים",3,IF('נוסח ב'!G37="צוינו 2 מרכיבים",2,IF('נוסח ב'!G37="צוין מרכיב 1",1,0)))</f>
        <v>0</v>
      </c>
      <c r="H28" s="112">
        <f>IF('נוסח ב'!H37="נכון",4,IF('נוסח ב'!H37="חלקי",2,0))</f>
        <v>0</v>
      </c>
      <c r="I28" s="112">
        <f>IF('נוסח ב'!I37="נכון",2,IF('נוסח ב'!I37="חלקי",1,0))</f>
        <v>0</v>
      </c>
      <c r="J28" s="112">
        <f>IF('נוסח ב'!J37="3 תשובות נכונות",2,IF('נוסח ב'!J37="2 תשובות נכונות",1,0))</f>
        <v>0</v>
      </c>
      <c r="K28" s="112">
        <f>IF('נוסח ב'!K37="נכון",3,IF('נוסח ב'!K37="חלקי",2,0))</f>
        <v>0</v>
      </c>
      <c r="L28" s="112">
        <f>IF('נוסח ב'!L37="נכון",3,0)</f>
        <v>0</v>
      </c>
      <c r="M28" s="112">
        <f>IF('נוסח ב'!M37=3,2,0)</f>
        <v>0</v>
      </c>
      <c r="N28" s="112">
        <f>IF('נוסח ב'!N37="נכון",3,IF('נוסח ב'!N37="חלקי",1,0))</f>
        <v>0</v>
      </c>
      <c r="O28" s="121">
        <f t="shared" si="2"/>
        <v>0</v>
      </c>
      <c r="P28" s="156">
        <f>IF('נוסח ב'!P37="א",2,0)</f>
        <v>0</v>
      </c>
      <c r="Q28" s="112">
        <f>IF('נוסח ב'!Q37="4 תשובות נכונות",3,IF('נוסח ב'!Q37="3 תשובות נכונות",2,IF('נוסח ב'!Q37="2 תשובות נכונות",1,0)))</f>
        <v>0</v>
      </c>
      <c r="R28" s="112">
        <f>IF('נוסח ב'!R37="4 תשובות נכונות",3,IF('נוסח ב'!R37="3 תשובות נכונות",2,IF('נוסח ב'!R37="2 תשובות נכונות",1,0)))</f>
        <v>0</v>
      </c>
      <c r="S28" s="112">
        <f>IF('נוסח ב'!S37="נכון",3,IF('נוסח ב'!S37="חלקי - 2 נקודות",2,IF('נוסח ב'!S37="חלקי - נקודה 1",1,0)))</f>
        <v>0</v>
      </c>
      <c r="T28" s="155">
        <f>IF('נוסח ב'!T37="נכון",3,IF('נוסח ב'!T37="חלקי",2,0))</f>
        <v>0</v>
      </c>
      <c r="U28" s="155">
        <f>IF('נוסח ב'!U37="נכון",2,0)</f>
        <v>0</v>
      </c>
      <c r="V28" s="152">
        <f t="shared" si="3"/>
        <v>0</v>
      </c>
      <c r="W28" s="155">
        <f>IF('נוסח ב'!W37="4 יצוגים נכונים",4,IF('נוסח ב'!W37="3 יצוגים נכונים",3,IF('נוסח ב'!W37="2 יצוגים נכונים",2,IF('נוסח ב'!W37="יצוג נכון 1",1,0))))</f>
        <v>0</v>
      </c>
      <c r="X28" s="155">
        <f>IF('נוסח ב'!X37="4 תשובות נכונות",2,IF('נוסח ב'!X37="2 או 3 תשובות נכונות",1,0))</f>
        <v>0</v>
      </c>
      <c r="Y28" s="152">
        <f t="shared" si="4"/>
        <v>0</v>
      </c>
      <c r="Z28" s="112">
        <f>IF('נוסח ב'!AA37=4,2,0)</f>
        <v>0</v>
      </c>
      <c r="AA28" s="112">
        <f>IF('נוסח ב'!AB37=2,2,0)</f>
        <v>0</v>
      </c>
      <c r="AB28" s="112">
        <f>IF('נוסח ב'!AC37="נכון",2,0)</f>
        <v>0</v>
      </c>
      <c r="AC28" s="112">
        <f>IF('נוסח ב'!AD37="נכון",2,0)</f>
        <v>0</v>
      </c>
      <c r="AD28" s="112">
        <f>IF('נוסח ב'!AE37="נכון",2,0)</f>
        <v>0</v>
      </c>
      <c r="AE28" s="112">
        <f>IF('נוסח ב'!AF37="ד",2,0)</f>
        <v>0</v>
      </c>
      <c r="AF28" s="112">
        <f>IF('נוסח ב'!AG37="נכון",2,0)</f>
        <v>0</v>
      </c>
      <c r="AG28" s="112">
        <f>IF('נוסח ב'!AH37="נכון",2,0)</f>
        <v>0</v>
      </c>
      <c r="AH28" s="121">
        <f t="shared" si="5"/>
        <v>0</v>
      </c>
      <c r="AI28" s="112">
        <f>IF('נוסח ב'!AJ37="נכון",3,IF('נוסח ב'!AJ37="חלקי",2,0))</f>
        <v>0</v>
      </c>
      <c r="AJ28" s="112">
        <f>IF('נוסח ב'!AK37="נכון",2,0)</f>
        <v>0</v>
      </c>
      <c r="AK28" s="112">
        <f>IF('נוסח ב'!AL37="נכון",3,IF('נוסח ב'!AL37="חלקי",2,0))</f>
        <v>0</v>
      </c>
      <c r="AL28" s="112">
        <f>IF('נוסח ב'!AM37="א",2,0)</f>
        <v>0</v>
      </c>
      <c r="AM28" s="112">
        <f>IF('נוסח ב'!AN37="נכון",3,IF('נוסח ב'!AN37="רק הסבר ביולוגי נכון",2,IF('נוסח ב'!AN37="רק ציון נתונים נכונים",1,0)))</f>
        <v>0</v>
      </c>
      <c r="AN28" s="112">
        <f>IF('נוסח ב'!AO37=3,2,0)</f>
        <v>0</v>
      </c>
      <c r="AO28" s="112">
        <f>IF('נוסח ב'!AP37="צוינו 2 מרכיבים",2,IF('נוסח ב'!AP37="צוין מרכיב 1",1,0))</f>
        <v>0</v>
      </c>
      <c r="AP28" s="112">
        <f>IF('נוסח ב'!AQ37="צוינו 2 מרכיבים",2,IF('נוסח ב'!AQ37="צוין מרכיב 1",1,0))</f>
        <v>0</v>
      </c>
      <c r="AQ28" s="157">
        <f t="shared" si="6"/>
        <v>0</v>
      </c>
      <c r="AR28" s="112">
        <f>IF('נוסח ב'!AS37=2,2,0)</f>
        <v>0</v>
      </c>
      <c r="AS28" s="112">
        <f>IF('נוסח ב'!AT37="נכון",4,IF('נוסח ב'!AT37="חלקי - 3 נקודות",3,IF('נוסח ב'!AT37="חלקי - 2 נקודות",2,IF('נוסח ב'!AT37="חלקי - נקודה 1",1,0))))</f>
        <v>0</v>
      </c>
      <c r="AT28" s="156">
        <f>IF('נוסח ב'!AU37="2 השלמות נכונות",2,IF('נוסח ב'!AU37="השלמה נכונה אחת",1,0))</f>
        <v>0</v>
      </c>
      <c r="AU28" s="156">
        <f>IF('נוסח ב'!AV37="3 תשובות נכונות",2,IF('נוסח ב'!AV37="2 תשובות נכונות",1,0))</f>
        <v>0</v>
      </c>
      <c r="AV28" s="112">
        <f>IF('נוסח ב'!AW37="נכון",2,0)</f>
        <v>0</v>
      </c>
      <c r="AW28" s="157">
        <f t="shared" si="7"/>
        <v>0</v>
      </c>
      <c r="AX28" s="134">
        <f t="shared" si="0"/>
        <v>0</v>
      </c>
      <c r="AY28" s="134">
        <f t="shared" si="8"/>
        <v>0</v>
      </c>
      <c r="AZ28" s="152">
        <f>'נוסח ב'!Y37</f>
        <v>0</v>
      </c>
      <c r="BA28" s="88">
        <f t="shared" si="1"/>
        <v>0</v>
      </c>
      <c r="BB28"/>
      <c r="BC28"/>
      <c r="BD28"/>
    </row>
    <row r="29" spans="1:56" x14ac:dyDescent="0.2">
      <c r="A29" s="10">
        <v>21</v>
      </c>
      <c r="B29" s="111">
        <f>'נוסח ב'!B38</f>
        <v>0</v>
      </c>
      <c r="C29" s="112">
        <f>IF('נוסח ב'!C38="נכון",3,IF('נוסח ב'!C38="חלקי",2,0))</f>
        <v>0</v>
      </c>
      <c r="D29" s="112">
        <f>IF('נוסח ב'!D38=2,2,0)</f>
        <v>0</v>
      </c>
      <c r="E29" s="112">
        <f>IF('נוסח ב'!E38="נכון",2,0)</f>
        <v>0</v>
      </c>
      <c r="F29" s="112">
        <f>IF('נוסח ב'!F38="ג",2,0)</f>
        <v>0</v>
      </c>
      <c r="G29" s="112">
        <f>IF('נוסח ב'!G38="צוינו 3 מרכיבים",3,IF('נוסח ב'!G38="צוינו 2 מרכיבים",2,IF('נוסח ב'!G38="צוין מרכיב 1",1,0)))</f>
        <v>0</v>
      </c>
      <c r="H29" s="112">
        <f>IF('נוסח ב'!H38="נכון",4,IF('נוסח ב'!H38="חלקי",2,0))</f>
        <v>0</v>
      </c>
      <c r="I29" s="112">
        <f>IF('נוסח ב'!I38="נכון",2,IF('נוסח ב'!I38="חלקי",1,0))</f>
        <v>0</v>
      </c>
      <c r="J29" s="112">
        <f>IF('נוסח ב'!J38="3 תשובות נכונות",2,IF('נוסח ב'!J38="2 תשובות נכונות",1,0))</f>
        <v>0</v>
      </c>
      <c r="K29" s="112">
        <f>IF('נוסח ב'!K38="נכון",3,IF('נוסח ב'!K38="חלקי",2,0))</f>
        <v>0</v>
      </c>
      <c r="L29" s="112">
        <f>IF('נוסח ב'!L38="נכון",3,0)</f>
        <v>0</v>
      </c>
      <c r="M29" s="112">
        <f>IF('נוסח ב'!M38=3,2,0)</f>
        <v>0</v>
      </c>
      <c r="N29" s="112">
        <f>IF('נוסח ב'!N38="נכון",3,IF('נוסח ב'!N38="חלקי",1,0))</f>
        <v>0</v>
      </c>
      <c r="O29" s="121">
        <f t="shared" si="2"/>
        <v>0</v>
      </c>
      <c r="P29" s="156">
        <f>IF('נוסח ב'!P38="א",2,0)</f>
        <v>0</v>
      </c>
      <c r="Q29" s="112">
        <f>IF('נוסח ב'!Q38="4 תשובות נכונות",3,IF('נוסח ב'!Q38="3 תשובות נכונות",2,IF('נוסח ב'!Q38="2 תשובות נכונות",1,0)))</f>
        <v>0</v>
      </c>
      <c r="R29" s="112">
        <f>IF('נוסח ב'!R38="4 תשובות נכונות",3,IF('נוסח ב'!R38="3 תשובות נכונות",2,IF('נוסח ב'!R38="2 תשובות נכונות",1,0)))</f>
        <v>0</v>
      </c>
      <c r="S29" s="112">
        <f>IF('נוסח ב'!S38="נכון",3,IF('נוסח ב'!S38="חלקי - 2 נקודות",2,IF('נוסח ב'!S38="חלקי - נקודה 1",1,0)))</f>
        <v>0</v>
      </c>
      <c r="T29" s="155">
        <f>IF('נוסח ב'!T38="נכון",3,IF('נוסח ב'!T38="חלקי",2,0))</f>
        <v>0</v>
      </c>
      <c r="U29" s="155">
        <f>IF('נוסח ב'!U38="נכון",2,0)</f>
        <v>0</v>
      </c>
      <c r="V29" s="152">
        <f t="shared" si="3"/>
        <v>0</v>
      </c>
      <c r="W29" s="155">
        <f>IF('נוסח ב'!W38="4 יצוגים נכונים",4,IF('נוסח ב'!W38="3 יצוגים נכונים",3,IF('נוסח ב'!W38="2 יצוגים נכונים",2,IF('נוסח ב'!W38="יצוג נכון 1",1,0))))</f>
        <v>0</v>
      </c>
      <c r="X29" s="155">
        <f>IF('נוסח ב'!X38="4 תשובות נכונות",2,IF('נוסח ב'!X38="2 או 3 תשובות נכונות",1,0))</f>
        <v>0</v>
      </c>
      <c r="Y29" s="152">
        <f t="shared" si="4"/>
        <v>0</v>
      </c>
      <c r="Z29" s="112">
        <f>IF('נוסח ב'!AA38=4,2,0)</f>
        <v>0</v>
      </c>
      <c r="AA29" s="112">
        <f>IF('נוסח ב'!AB38=2,2,0)</f>
        <v>0</v>
      </c>
      <c r="AB29" s="112">
        <f>IF('נוסח ב'!AC38="נכון",2,0)</f>
        <v>0</v>
      </c>
      <c r="AC29" s="112">
        <f>IF('נוסח ב'!AD38="נכון",2,0)</f>
        <v>0</v>
      </c>
      <c r="AD29" s="112">
        <f>IF('נוסח ב'!AE38="נכון",2,0)</f>
        <v>0</v>
      </c>
      <c r="AE29" s="112">
        <f>IF('נוסח ב'!AF38="ד",2,0)</f>
        <v>0</v>
      </c>
      <c r="AF29" s="112">
        <f>IF('נוסח ב'!AG38="נכון",2,0)</f>
        <v>0</v>
      </c>
      <c r="AG29" s="112">
        <f>IF('נוסח ב'!AH38="נכון",2,0)</f>
        <v>0</v>
      </c>
      <c r="AH29" s="121">
        <f t="shared" si="5"/>
        <v>0</v>
      </c>
      <c r="AI29" s="112">
        <f>IF('נוסח ב'!AJ38="נכון",3,IF('נוסח ב'!AJ38="חלקי",2,0))</f>
        <v>0</v>
      </c>
      <c r="AJ29" s="112">
        <f>IF('נוסח ב'!AK38="נכון",2,0)</f>
        <v>0</v>
      </c>
      <c r="AK29" s="112">
        <f>IF('נוסח ב'!AL38="נכון",3,IF('נוסח ב'!AL38="חלקי",2,0))</f>
        <v>0</v>
      </c>
      <c r="AL29" s="112">
        <f>IF('נוסח ב'!AM38="א",2,0)</f>
        <v>0</v>
      </c>
      <c r="AM29" s="112">
        <f>IF('נוסח ב'!AN38="נכון",3,IF('נוסח ב'!AN38="רק הסבר ביולוגי נכון",2,IF('נוסח ב'!AN38="רק ציון נתונים נכונים",1,0)))</f>
        <v>0</v>
      </c>
      <c r="AN29" s="112">
        <f>IF('נוסח ב'!AO38=3,2,0)</f>
        <v>0</v>
      </c>
      <c r="AO29" s="112">
        <f>IF('נוסח ב'!AP38="צוינו 2 מרכיבים",2,IF('נוסח ב'!AP38="צוין מרכיב 1",1,0))</f>
        <v>0</v>
      </c>
      <c r="AP29" s="112">
        <f>IF('נוסח ב'!AQ38="צוינו 2 מרכיבים",2,IF('נוסח ב'!AQ38="צוין מרכיב 1",1,0))</f>
        <v>0</v>
      </c>
      <c r="AQ29" s="157">
        <f t="shared" si="6"/>
        <v>0</v>
      </c>
      <c r="AR29" s="112">
        <f>IF('נוסח ב'!AS38=2,2,0)</f>
        <v>0</v>
      </c>
      <c r="AS29" s="112">
        <f>IF('נוסח ב'!AT38="נכון",4,IF('נוסח ב'!AT38="חלקי - 3 נקודות",3,IF('נוסח ב'!AT38="חלקי - 2 נקודות",2,IF('נוסח ב'!AT38="חלקי - נקודה 1",1,0))))</f>
        <v>0</v>
      </c>
      <c r="AT29" s="156">
        <f>IF('נוסח ב'!AU38="2 השלמות נכונות",2,IF('נוסח ב'!AU38="השלמה נכונה אחת",1,0))</f>
        <v>0</v>
      </c>
      <c r="AU29" s="156">
        <f>IF('נוסח ב'!AV38="3 תשובות נכונות",2,IF('נוסח ב'!AV38="2 תשובות נכונות",1,0))</f>
        <v>0</v>
      </c>
      <c r="AV29" s="112">
        <f>IF('נוסח ב'!AW38="נכון",2,0)</f>
        <v>0</v>
      </c>
      <c r="AW29" s="157">
        <f t="shared" si="7"/>
        <v>0</v>
      </c>
      <c r="AX29" s="134">
        <f t="shared" si="0"/>
        <v>0</v>
      </c>
      <c r="AY29" s="134">
        <f t="shared" si="8"/>
        <v>0</v>
      </c>
      <c r="AZ29" s="152">
        <f>'נוסח ב'!Y38</f>
        <v>0</v>
      </c>
      <c r="BA29" s="88">
        <f t="shared" si="1"/>
        <v>0</v>
      </c>
      <c r="BB29"/>
      <c r="BC29"/>
      <c r="BD29"/>
    </row>
    <row r="30" spans="1:56" x14ac:dyDescent="0.2">
      <c r="A30" s="10">
        <v>22</v>
      </c>
      <c r="B30" s="111">
        <f>'נוסח ב'!B39</f>
        <v>0</v>
      </c>
      <c r="C30" s="112">
        <f>IF('נוסח ב'!C39="נכון",3,IF('נוסח ב'!C39="חלקי",2,0))</f>
        <v>0</v>
      </c>
      <c r="D30" s="112">
        <f>IF('נוסח ב'!D39=2,2,0)</f>
        <v>0</v>
      </c>
      <c r="E30" s="112">
        <f>IF('נוסח ב'!E39="נכון",2,0)</f>
        <v>0</v>
      </c>
      <c r="F30" s="112">
        <f>IF('נוסח ב'!F39="ג",2,0)</f>
        <v>0</v>
      </c>
      <c r="G30" s="112">
        <f>IF('נוסח ב'!G39="צוינו 3 מרכיבים",3,IF('נוסח ב'!G39="צוינו 2 מרכיבים",2,IF('נוסח ב'!G39="צוין מרכיב 1",1,0)))</f>
        <v>0</v>
      </c>
      <c r="H30" s="112">
        <f>IF('נוסח ב'!H39="נכון",4,IF('נוסח ב'!H39="חלקי",2,0))</f>
        <v>0</v>
      </c>
      <c r="I30" s="112">
        <f>IF('נוסח ב'!I39="נכון",2,IF('נוסח ב'!I39="חלקי",1,0))</f>
        <v>0</v>
      </c>
      <c r="J30" s="112">
        <f>IF('נוסח ב'!J39="3 תשובות נכונות",2,IF('נוסח ב'!J39="2 תשובות נכונות",1,0))</f>
        <v>0</v>
      </c>
      <c r="K30" s="112">
        <f>IF('נוסח ב'!K39="נכון",3,IF('נוסח ב'!K39="חלקי",2,0))</f>
        <v>0</v>
      </c>
      <c r="L30" s="112">
        <f>IF('נוסח ב'!L39="נכון",3,0)</f>
        <v>0</v>
      </c>
      <c r="M30" s="112">
        <f>IF('נוסח ב'!M39=3,2,0)</f>
        <v>0</v>
      </c>
      <c r="N30" s="112">
        <f>IF('נוסח ב'!N39="נכון",3,IF('נוסח ב'!N39="חלקי",1,0))</f>
        <v>0</v>
      </c>
      <c r="O30" s="121">
        <f t="shared" si="2"/>
        <v>0</v>
      </c>
      <c r="P30" s="156">
        <f>IF('נוסח ב'!P39="א",2,0)</f>
        <v>0</v>
      </c>
      <c r="Q30" s="112">
        <f>IF('נוסח ב'!Q39="4 תשובות נכונות",3,IF('נוסח ב'!Q39="3 תשובות נכונות",2,IF('נוסח ב'!Q39="2 תשובות נכונות",1,0)))</f>
        <v>0</v>
      </c>
      <c r="R30" s="112">
        <f>IF('נוסח ב'!R39="4 תשובות נכונות",3,IF('נוסח ב'!R39="3 תשובות נכונות",2,IF('נוסח ב'!R39="2 תשובות נכונות",1,0)))</f>
        <v>0</v>
      </c>
      <c r="S30" s="112">
        <f>IF('נוסח ב'!S39="נכון",3,IF('נוסח ב'!S39="חלקי - 2 נקודות",2,IF('נוסח ב'!S39="חלקי - נקודה 1",1,0)))</f>
        <v>0</v>
      </c>
      <c r="T30" s="155">
        <f>IF('נוסח ב'!T39="נכון",3,IF('נוסח ב'!T39="חלקי",2,0))</f>
        <v>0</v>
      </c>
      <c r="U30" s="155">
        <f>IF('נוסח ב'!U39="נכון",2,0)</f>
        <v>0</v>
      </c>
      <c r="V30" s="152">
        <f t="shared" si="3"/>
        <v>0</v>
      </c>
      <c r="W30" s="155">
        <f>IF('נוסח ב'!W39="4 יצוגים נכונים",4,IF('נוסח ב'!W39="3 יצוגים נכונים",3,IF('נוסח ב'!W39="2 יצוגים נכונים",2,IF('נוסח ב'!W39="יצוג נכון 1",1,0))))</f>
        <v>0</v>
      </c>
      <c r="X30" s="155">
        <f>IF('נוסח ב'!X39="4 תשובות נכונות",2,IF('נוסח ב'!X39="2 או 3 תשובות נכונות",1,0))</f>
        <v>0</v>
      </c>
      <c r="Y30" s="152">
        <f t="shared" si="4"/>
        <v>0</v>
      </c>
      <c r="Z30" s="112">
        <f>IF('נוסח ב'!AA39=4,2,0)</f>
        <v>0</v>
      </c>
      <c r="AA30" s="112">
        <f>IF('נוסח ב'!AB39=2,2,0)</f>
        <v>0</v>
      </c>
      <c r="AB30" s="112">
        <f>IF('נוסח ב'!AC39="נכון",2,0)</f>
        <v>0</v>
      </c>
      <c r="AC30" s="112">
        <f>IF('נוסח ב'!AD39="נכון",2,0)</f>
        <v>0</v>
      </c>
      <c r="AD30" s="112">
        <f>IF('נוסח ב'!AE39="נכון",2,0)</f>
        <v>0</v>
      </c>
      <c r="AE30" s="112">
        <f>IF('נוסח ב'!AF39="ד",2,0)</f>
        <v>0</v>
      </c>
      <c r="AF30" s="112">
        <f>IF('נוסח ב'!AG39="נכון",2,0)</f>
        <v>0</v>
      </c>
      <c r="AG30" s="112">
        <f>IF('נוסח ב'!AH39="נכון",2,0)</f>
        <v>0</v>
      </c>
      <c r="AH30" s="121">
        <f t="shared" si="5"/>
        <v>0</v>
      </c>
      <c r="AI30" s="112">
        <f>IF('נוסח ב'!AJ39="נכון",3,IF('נוסח ב'!AJ39="חלקי",2,0))</f>
        <v>0</v>
      </c>
      <c r="AJ30" s="112">
        <f>IF('נוסח ב'!AK39="נכון",2,0)</f>
        <v>0</v>
      </c>
      <c r="AK30" s="112">
        <f>IF('נוסח ב'!AL39="נכון",3,IF('נוסח ב'!AL39="חלקי",2,0))</f>
        <v>0</v>
      </c>
      <c r="AL30" s="112">
        <f>IF('נוסח ב'!AM39="א",2,0)</f>
        <v>0</v>
      </c>
      <c r="AM30" s="112">
        <f>IF('נוסח ב'!AN39="נכון",3,IF('נוסח ב'!AN39="רק הסבר ביולוגי נכון",2,IF('נוסח ב'!AN39="רק ציון נתונים נכונים",1,0)))</f>
        <v>0</v>
      </c>
      <c r="AN30" s="112">
        <f>IF('נוסח ב'!AO39=3,2,0)</f>
        <v>0</v>
      </c>
      <c r="AO30" s="112">
        <f>IF('נוסח ב'!AP39="צוינו 2 מרכיבים",2,IF('נוסח ב'!AP39="צוין מרכיב 1",1,0))</f>
        <v>0</v>
      </c>
      <c r="AP30" s="112">
        <f>IF('נוסח ב'!AQ39="צוינו 2 מרכיבים",2,IF('נוסח ב'!AQ39="צוין מרכיב 1",1,0))</f>
        <v>0</v>
      </c>
      <c r="AQ30" s="157">
        <f t="shared" si="6"/>
        <v>0</v>
      </c>
      <c r="AR30" s="112">
        <f>IF('נוסח ב'!AS39=2,2,0)</f>
        <v>0</v>
      </c>
      <c r="AS30" s="112">
        <f>IF('נוסח ב'!AT39="נכון",4,IF('נוסח ב'!AT39="חלקי - 3 נקודות",3,IF('נוסח ב'!AT39="חלקי - 2 נקודות",2,IF('נוסח ב'!AT39="חלקי - נקודה 1",1,0))))</f>
        <v>0</v>
      </c>
      <c r="AT30" s="156">
        <f>IF('נוסח ב'!AU39="2 השלמות נכונות",2,IF('נוסח ב'!AU39="השלמה נכונה אחת",1,0))</f>
        <v>0</v>
      </c>
      <c r="AU30" s="156">
        <f>IF('נוסח ב'!AV39="3 תשובות נכונות",2,IF('נוסח ב'!AV39="2 תשובות נכונות",1,0))</f>
        <v>0</v>
      </c>
      <c r="AV30" s="112">
        <f>IF('נוסח ב'!AW39="נכון",2,0)</f>
        <v>0</v>
      </c>
      <c r="AW30" s="157">
        <f t="shared" si="7"/>
        <v>0</v>
      </c>
      <c r="AX30" s="134">
        <f t="shared" si="0"/>
        <v>0</v>
      </c>
      <c r="AY30" s="134">
        <f t="shared" si="8"/>
        <v>0</v>
      </c>
      <c r="AZ30" s="152">
        <f>'נוסח ב'!Y39</f>
        <v>0</v>
      </c>
      <c r="BA30" s="88">
        <f t="shared" si="1"/>
        <v>0</v>
      </c>
      <c r="BB30"/>
      <c r="BC30"/>
      <c r="BD30"/>
    </row>
    <row r="31" spans="1:56" x14ac:dyDescent="0.2">
      <c r="A31" s="10">
        <v>23</v>
      </c>
      <c r="B31" s="111">
        <f>'נוסח ב'!B40</f>
        <v>0</v>
      </c>
      <c r="C31" s="112">
        <f>IF('נוסח ב'!C40="נכון",3,IF('נוסח ב'!C40="חלקי",2,0))</f>
        <v>0</v>
      </c>
      <c r="D31" s="112">
        <f>IF('נוסח ב'!D40=2,2,0)</f>
        <v>0</v>
      </c>
      <c r="E31" s="112">
        <f>IF('נוסח ב'!E40="נכון",2,0)</f>
        <v>0</v>
      </c>
      <c r="F31" s="112">
        <f>IF('נוסח ב'!F40="ג",2,0)</f>
        <v>0</v>
      </c>
      <c r="G31" s="112">
        <f>IF('נוסח ב'!G40="צוינו 3 מרכיבים",3,IF('נוסח ב'!G40="צוינו 2 מרכיבים",2,IF('נוסח ב'!G40="צוין מרכיב 1",1,0)))</f>
        <v>0</v>
      </c>
      <c r="H31" s="112">
        <f>IF('נוסח ב'!H40="נכון",4,IF('נוסח ב'!H40="חלקי",2,0))</f>
        <v>0</v>
      </c>
      <c r="I31" s="112">
        <f>IF('נוסח ב'!I40="נכון",2,IF('נוסח ב'!I40="חלקי",1,0))</f>
        <v>0</v>
      </c>
      <c r="J31" s="112">
        <f>IF('נוסח ב'!J40="3 תשובות נכונות",2,IF('נוסח ב'!J40="2 תשובות נכונות",1,0))</f>
        <v>0</v>
      </c>
      <c r="K31" s="112">
        <f>IF('נוסח ב'!K40="נכון",3,IF('נוסח ב'!K40="חלקי",2,0))</f>
        <v>0</v>
      </c>
      <c r="L31" s="112">
        <f>IF('נוסח ב'!L40="נכון",3,0)</f>
        <v>0</v>
      </c>
      <c r="M31" s="112">
        <f>IF('נוסח ב'!M40=3,2,0)</f>
        <v>0</v>
      </c>
      <c r="N31" s="112">
        <f>IF('נוסח ב'!N40="נכון",3,IF('נוסח ב'!N40="חלקי",1,0))</f>
        <v>0</v>
      </c>
      <c r="O31" s="121">
        <f t="shared" si="2"/>
        <v>0</v>
      </c>
      <c r="P31" s="156">
        <f>IF('נוסח ב'!P40="א",2,0)</f>
        <v>0</v>
      </c>
      <c r="Q31" s="112">
        <f>IF('נוסח ב'!Q40="4 תשובות נכונות",3,IF('נוסח ב'!Q40="3 תשובות נכונות",2,IF('נוסח ב'!Q40="2 תשובות נכונות",1,0)))</f>
        <v>0</v>
      </c>
      <c r="R31" s="112">
        <f>IF('נוסח ב'!R40="4 תשובות נכונות",3,IF('נוסח ב'!R40="3 תשובות נכונות",2,IF('נוסח ב'!R40="2 תשובות נכונות",1,0)))</f>
        <v>0</v>
      </c>
      <c r="S31" s="112">
        <f>IF('נוסח ב'!S40="נכון",3,IF('נוסח ב'!S40="חלקי - 2 נקודות",2,IF('נוסח ב'!S40="חלקי - נקודה 1",1,0)))</f>
        <v>0</v>
      </c>
      <c r="T31" s="155">
        <f>IF('נוסח ב'!T40="נכון",3,IF('נוסח ב'!T40="חלקי",2,0))</f>
        <v>0</v>
      </c>
      <c r="U31" s="155">
        <f>IF('נוסח ב'!U40="נכון",2,0)</f>
        <v>0</v>
      </c>
      <c r="V31" s="152">
        <f t="shared" si="3"/>
        <v>0</v>
      </c>
      <c r="W31" s="155">
        <f>IF('נוסח ב'!W40="4 יצוגים נכונים",4,IF('נוסח ב'!W40="3 יצוגים נכונים",3,IF('נוסח ב'!W40="2 יצוגים נכונים",2,IF('נוסח ב'!W40="יצוג נכון 1",1,0))))</f>
        <v>0</v>
      </c>
      <c r="X31" s="155">
        <f>IF('נוסח ב'!X40="4 תשובות נכונות",2,IF('נוסח ב'!X40="2 או 3 תשובות נכונות",1,0))</f>
        <v>0</v>
      </c>
      <c r="Y31" s="152">
        <f t="shared" si="4"/>
        <v>0</v>
      </c>
      <c r="Z31" s="112">
        <f>IF('נוסח ב'!AA40=4,2,0)</f>
        <v>0</v>
      </c>
      <c r="AA31" s="112">
        <f>IF('נוסח ב'!AB40=2,2,0)</f>
        <v>0</v>
      </c>
      <c r="AB31" s="112">
        <f>IF('נוסח ב'!AC40="נכון",2,0)</f>
        <v>0</v>
      </c>
      <c r="AC31" s="112">
        <f>IF('נוסח ב'!AD40="נכון",2,0)</f>
        <v>0</v>
      </c>
      <c r="AD31" s="112">
        <f>IF('נוסח ב'!AE40="נכון",2,0)</f>
        <v>0</v>
      </c>
      <c r="AE31" s="112">
        <f>IF('נוסח ב'!AF40="ד",2,0)</f>
        <v>0</v>
      </c>
      <c r="AF31" s="112">
        <f>IF('נוסח ב'!AG40="נכון",2,0)</f>
        <v>0</v>
      </c>
      <c r="AG31" s="112">
        <f>IF('נוסח ב'!AH40="נכון",2,0)</f>
        <v>0</v>
      </c>
      <c r="AH31" s="121">
        <f t="shared" si="5"/>
        <v>0</v>
      </c>
      <c r="AI31" s="112">
        <f>IF('נוסח ב'!AJ40="נכון",3,IF('נוסח ב'!AJ40="חלקי",2,0))</f>
        <v>0</v>
      </c>
      <c r="AJ31" s="112">
        <f>IF('נוסח ב'!AK40="נכון",2,0)</f>
        <v>0</v>
      </c>
      <c r="AK31" s="112">
        <f>IF('נוסח ב'!AL40="נכון",3,IF('נוסח ב'!AL40="חלקי",2,0))</f>
        <v>0</v>
      </c>
      <c r="AL31" s="112">
        <f>IF('נוסח ב'!AM40="א",2,0)</f>
        <v>0</v>
      </c>
      <c r="AM31" s="112">
        <f>IF('נוסח ב'!AN40="נכון",3,IF('נוסח ב'!AN40="רק הסבר ביולוגי נכון",2,IF('נוסח ב'!AN40="רק ציון נתונים נכונים",1,0)))</f>
        <v>0</v>
      </c>
      <c r="AN31" s="112">
        <f>IF('נוסח ב'!AO40=3,2,0)</f>
        <v>0</v>
      </c>
      <c r="AO31" s="112">
        <f>IF('נוסח ב'!AP40="צוינו 2 מרכיבים",2,IF('נוסח ב'!AP40="צוין מרכיב 1",1,0))</f>
        <v>0</v>
      </c>
      <c r="AP31" s="112">
        <f>IF('נוסח ב'!AQ40="צוינו 2 מרכיבים",2,IF('נוסח ב'!AQ40="צוין מרכיב 1",1,0))</f>
        <v>0</v>
      </c>
      <c r="AQ31" s="157">
        <f t="shared" si="6"/>
        <v>0</v>
      </c>
      <c r="AR31" s="112">
        <f>IF('נוסח ב'!AS40=2,2,0)</f>
        <v>0</v>
      </c>
      <c r="AS31" s="112">
        <f>IF('נוסח ב'!AT40="נכון",4,IF('נוסח ב'!AT40="חלקי - 3 נקודות",3,IF('נוסח ב'!AT40="חלקי - 2 נקודות",2,IF('נוסח ב'!AT40="חלקי - נקודה 1",1,0))))</f>
        <v>0</v>
      </c>
      <c r="AT31" s="156">
        <f>IF('נוסח ב'!AU40="2 השלמות נכונות",2,IF('נוסח ב'!AU40="השלמה נכונה אחת",1,0))</f>
        <v>0</v>
      </c>
      <c r="AU31" s="156">
        <f>IF('נוסח ב'!AV40="3 תשובות נכונות",2,IF('נוסח ב'!AV40="2 תשובות נכונות",1,0))</f>
        <v>0</v>
      </c>
      <c r="AV31" s="112">
        <f>IF('נוסח ב'!AW40="נכון",2,0)</f>
        <v>0</v>
      </c>
      <c r="AW31" s="157">
        <f t="shared" si="7"/>
        <v>0</v>
      </c>
      <c r="AX31" s="134">
        <f t="shared" si="0"/>
        <v>0</v>
      </c>
      <c r="AY31" s="134">
        <f t="shared" si="8"/>
        <v>0</v>
      </c>
      <c r="AZ31" s="152">
        <f>'נוסח ב'!Y40</f>
        <v>0</v>
      </c>
      <c r="BA31" s="88">
        <f t="shared" si="1"/>
        <v>0</v>
      </c>
      <c r="BB31"/>
      <c r="BC31"/>
      <c r="BD31"/>
    </row>
    <row r="32" spans="1:56" x14ac:dyDescent="0.2">
      <c r="A32" s="10">
        <v>24</v>
      </c>
      <c r="B32" s="111">
        <f>'נוסח ב'!B41</f>
        <v>0</v>
      </c>
      <c r="C32" s="112">
        <f>IF('נוסח ב'!C41="נכון",3,IF('נוסח ב'!C41="חלקי",2,0))</f>
        <v>0</v>
      </c>
      <c r="D32" s="112">
        <f>IF('נוסח ב'!D41=2,2,0)</f>
        <v>0</v>
      </c>
      <c r="E32" s="112">
        <f>IF('נוסח ב'!E41="נכון",2,0)</f>
        <v>0</v>
      </c>
      <c r="F32" s="112">
        <f>IF('נוסח ב'!F41="ג",2,0)</f>
        <v>0</v>
      </c>
      <c r="G32" s="112">
        <f>IF('נוסח ב'!G41="צוינו 3 מרכיבים",3,IF('נוסח ב'!G41="צוינו 2 מרכיבים",2,IF('נוסח ב'!G41="צוין מרכיב 1",1,0)))</f>
        <v>0</v>
      </c>
      <c r="H32" s="112">
        <f>IF('נוסח ב'!H41="נכון",4,IF('נוסח ב'!H41="חלקי",2,0))</f>
        <v>0</v>
      </c>
      <c r="I32" s="112">
        <f>IF('נוסח ב'!I41="נכון",2,IF('נוסח ב'!I41="חלקי",1,0))</f>
        <v>0</v>
      </c>
      <c r="J32" s="112">
        <f>IF('נוסח ב'!J41="3 תשובות נכונות",2,IF('נוסח ב'!J41="2 תשובות נכונות",1,0))</f>
        <v>0</v>
      </c>
      <c r="K32" s="112">
        <f>IF('נוסח ב'!K41="נכון",3,IF('נוסח ב'!K41="חלקי",2,0))</f>
        <v>0</v>
      </c>
      <c r="L32" s="112">
        <f>IF('נוסח ב'!L41="נכון",3,0)</f>
        <v>0</v>
      </c>
      <c r="M32" s="112">
        <f>IF('נוסח ב'!M41=3,2,0)</f>
        <v>0</v>
      </c>
      <c r="N32" s="112">
        <f>IF('נוסח ב'!N41="נכון",3,IF('נוסח ב'!N41="חלקי",1,0))</f>
        <v>0</v>
      </c>
      <c r="O32" s="121">
        <f t="shared" si="2"/>
        <v>0</v>
      </c>
      <c r="P32" s="156">
        <f>IF('נוסח ב'!P41="א",2,0)</f>
        <v>0</v>
      </c>
      <c r="Q32" s="112">
        <f>IF('נוסח ב'!Q41="4 תשובות נכונות",3,IF('נוסח ב'!Q41="3 תשובות נכונות",2,IF('נוסח ב'!Q41="2 תשובות נכונות",1,0)))</f>
        <v>0</v>
      </c>
      <c r="R32" s="112">
        <f>IF('נוסח ב'!R41="4 תשובות נכונות",3,IF('נוסח ב'!R41="3 תשובות נכונות",2,IF('נוסח ב'!R41="2 תשובות נכונות",1,0)))</f>
        <v>0</v>
      </c>
      <c r="S32" s="112">
        <f>IF('נוסח ב'!S41="נכון",3,IF('נוסח ב'!S41="חלקי - 2 נקודות",2,IF('נוסח ב'!S41="חלקי - נקודה 1",1,0)))</f>
        <v>0</v>
      </c>
      <c r="T32" s="155">
        <f>IF('נוסח ב'!T41="נכון",3,IF('נוסח ב'!T41="חלקי",2,0))</f>
        <v>0</v>
      </c>
      <c r="U32" s="155">
        <f>IF('נוסח ב'!U41="נכון",2,0)</f>
        <v>0</v>
      </c>
      <c r="V32" s="152">
        <f t="shared" si="3"/>
        <v>0</v>
      </c>
      <c r="W32" s="155">
        <f>IF('נוסח ב'!W41="4 יצוגים נכונים",4,IF('נוסח ב'!W41="3 יצוגים נכונים",3,IF('נוסח ב'!W41="2 יצוגים נכונים",2,IF('נוסח ב'!W41="יצוג נכון 1",1,0))))</f>
        <v>0</v>
      </c>
      <c r="X32" s="155">
        <f>IF('נוסח ב'!X41="4 תשובות נכונות",2,IF('נוסח ב'!X41="2 או 3 תשובות נכונות",1,0))</f>
        <v>0</v>
      </c>
      <c r="Y32" s="152">
        <f t="shared" si="4"/>
        <v>0</v>
      </c>
      <c r="Z32" s="112">
        <f>IF('נוסח ב'!AA41=4,2,0)</f>
        <v>0</v>
      </c>
      <c r="AA32" s="112">
        <f>IF('נוסח ב'!AB41=2,2,0)</f>
        <v>0</v>
      </c>
      <c r="AB32" s="112">
        <f>IF('נוסח ב'!AC41="נכון",2,0)</f>
        <v>0</v>
      </c>
      <c r="AC32" s="112">
        <f>IF('נוסח ב'!AD41="נכון",2,0)</f>
        <v>0</v>
      </c>
      <c r="AD32" s="112">
        <f>IF('נוסח ב'!AE41="נכון",2,0)</f>
        <v>0</v>
      </c>
      <c r="AE32" s="112">
        <f>IF('נוסח ב'!AF41="ד",2,0)</f>
        <v>0</v>
      </c>
      <c r="AF32" s="112">
        <f>IF('נוסח ב'!AG41="נכון",2,0)</f>
        <v>0</v>
      </c>
      <c r="AG32" s="112">
        <f>IF('נוסח ב'!AH41="נכון",2,0)</f>
        <v>0</v>
      </c>
      <c r="AH32" s="121">
        <f t="shared" si="5"/>
        <v>0</v>
      </c>
      <c r="AI32" s="112">
        <f>IF('נוסח ב'!AJ41="נכון",3,IF('נוסח ב'!AJ41="חלקי",2,0))</f>
        <v>0</v>
      </c>
      <c r="AJ32" s="112">
        <f>IF('נוסח ב'!AK41="נכון",2,0)</f>
        <v>0</v>
      </c>
      <c r="AK32" s="112">
        <f>IF('נוסח ב'!AL41="נכון",3,IF('נוסח ב'!AL41="חלקי",2,0))</f>
        <v>0</v>
      </c>
      <c r="AL32" s="112">
        <f>IF('נוסח ב'!AM41="א",2,0)</f>
        <v>0</v>
      </c>
      <c r="AM32" s="112">
        <f>IF('נוסח ב'!AN41="נכון",3,IF('נוסח ב'!AN41="רק הסבר ביולוגי נכון",2,IF('נוסח ב'!AN41="רק ציון נתונים נכונים",1,0)))</f>
        <v>0</v>
      </c>
      <c r="AN32" s="112">
        <f>IF('נוסח ב'!AO41=3,2,0)</f>
        <v>0</v>
      </c>
      <c r="AO32" s="112">
        <f>IF('נוסח ב'!AP41="צוינו 2 מרכיבים",2,IF('נוסח ב'!AP41="צוין מרכיב 1",1,0))</f>
        <v>0</v>
      </c>
      <c r="AP32" s="112">
        <f>IF('נוסח ב'!AQ41="צוינו 2 מרכיבים",2,IF('נוסח ב'!AQ41="צוין מרכיב 1",1,0))</f>
        <v>0</v>
      </c>
      <c r="AQ32" s="157">
        <f t="shared" si="6"/>
        <v>0</v>
      </c>
      <c r="AR32" s="112">
        <f>IF('נוסח ב'!AS41=2,2,0)</f>
        <v>0</v>
      </c>
      <c r="AS32" s="112">
        <f>IF('נוסח ב'!AT41="נכון",4,IF('נוסח ב'!AT41="חלקי - 3 נקודות",3,IF('נוסח ב'!AT41="חלקי - 2 נקודות",2,IF('נוסח ב'!AT41="חלקי - נקודה 1",1,0))))</f>
        <v>0</v>
      </c>
      <c r="AT32" s="156">
        <f>IF('נוסח ב'!AU41="2 השלמות נכונות",2,IF('נוסח ב'!AU41="השלמה נכונה אחת",1,0))</f>
        <v>0</v>
      </c>
      <c r="AU32" s="156">
        <f>IF('נוסח ב'!AV41="3 תשובות נכונות",2,IF('נוסח ב'!AV41="2 תשובות נכונות",1,0))</f>
        <v>0</v>
      </c>
      <c r="AV32" s="112">
        <f>IF('נוסח ב'!AW41="נכון",2,0)</f>
        <v>0</v>
      </c>
      <c r="AW32" s="157">
        <f t="shared" si="7"/>
        <v>0</v>
      </c>
      <c r="AX32" s="134">
        <f t="shared" si="0"/>
        <v>0</v>
      </c>
      <c r="AY32" s="134">
        <f t="shared" si="8"/>
        <v>0</v>
      </c>
      <c r="AZ32" s="152">
        <f>'נוסח ב'!Y41</f>
        <v>0</v>
      </c>
      <c r="BA32" s="88">
        <f t="shared" si="1"/>
        <v>0</v>
      </c>
      <c r="BB32"/>
      <c r="BC32"/>
      <c r="BD32"/>
    </row>
    <row r="33" spans="1:56" x14ac:dyDescent="0.2">
      <c r="A33" s="10">
        <v>25</v>
      </c>
      <c r="B33" s="111">
        <f>'נוסח ב'!B42</f>
        <v>0</v>
      </c>
      <c r="C33" s="112">
        <f>IF('נוסח ב'!C42="נכון",3,IF('נוסח ב'!C42="חלקי",2,0))</f>
        <v>0</v>
      </c>
      <c r="D33" s="112">
        <f>IF('נוסח ב'!D42=2,2,0)</f>
        <v>0</v>
      </c>
      <c r="E33" s="112">
        <f>IF('נוסח ב'!E42="נכון",2,0)</f>
        <v>0</v>
      </c>
      <c r="F33" s="112">
        <f>IF('נוסח ב'!F42="ג",2,0)</f>
        <v>0</v>
      </c>
      <c r="G33" s="112">
        <f>IF('נוסח ב'!G42="צוינו 3 מרכיבים",3,IF('נוסח ב'!G42="צוינו 2 מרכיבים",2,IF('נוסח ב'!G42="צוין מרכיב 1",1,0)))</f>
        <v>0</v>
      </c>
      <c r="H33" s="112">
        <f>IF('נוסח ב'!H42="נכון",4,IF('נוסח ב'!H42="חלקי",2,0))</f>
        <v>0</v>
      </c>
      <c r="I33" s="112">
        <f>IF('נוסח ב'!I42="נכון",2,IF('נוסח ב'!I42="חלקי",1,0))</f>
        <v>0</v>
      </c>
      <c r="J33" s="112">
        <f>IF('נוסח ב'!J42="3 תשובות נכונות",2,IF('נוסח ב'!J42="2 תשובות נכונות",1,0))</f>
        <v>0</v>
      </c>
      <c r="K33" s="112">
        <f>IF('נוסח ב'!K42="נכון",3,IF('נוסח ב'!K42="חלקי",2,0))</f>
        <v>0</v>
      </c>
      <c r="L33" s="112">
        <f>IF('נוסח ב'!L42="נכון",3,0)</f>
        <v>0</v>
      </c>
      <c r="M33" s="112">
        <f>IF('נוסח ב'!M42=3,2,0)</f>
        <v>0</v>
      </c>
      <c r="N33" s="112">
        <f>IF('נוסח ב'!N42="נכון",3,IF('נוסח ב'!N42="חלקי",1,0))</f>
        <v>0</v>
      </c>
      <c r="O33" s="121">
        <f t="shared" si="2"/>
        <v>0</v>
      </c>
      <c r="P33" s="156">
        <f>IF('נוסח ב'!P42="א",2,0)</f>
        <v>0</v>
      </c>
      <c r="Q33" s="112">
        <f>IF('נוסח ב'!Q42="4 תשובות נכונות",3,IF('נוסח ב'!Q42="3 תשובות נכונות",2,IF('נוסח ב'!Q42="2 תשובות נכונות",1,0)))</f>
        <v>0</v>
      </c>
      <c r="R33" s="112">
        <f>IF('נוסח ב'!R42="4 תשובות נכונות",3,IF('נוסח ב'!R42="3 תשובות נכונות",2,IF('נוסח ב'!R42="2 תשובות נכונות",1,0)))</f>
        <v>0</v>
      </c>
      <c r="S33" s="112">
        <f>IF('נוסח ב'!S42="נכון",3,IF('נוסח ב'!S42="חלקי - 2 נקודות",2,IF('נוסח ב'!S42="חלקי - נקודה 1",1,0)))</f>
        <v>0</v>
      </c>
      <c r="T33" s="155">
        <f>IF('נוסח ב'!T42="נכון",3,IF('נוסח ב'!T42="חלקי",2,0))</f>
        <v>0</v>
      </c>
      <c r="U33" s="155">
        <f>IF('נוסח ב'!U42="נכון",2,0)</f>
        <v>0</v>
      </c>
      <c r="V33" s="152">
        <f t="shared" si="3"/>
        <v>0</v>
      </c>
      <c r="W33" s="155">
        <f>IF('נוסח ב'!W42="4 יצוגים נכונים",4,IF('נוסח ב'!W42="3 יצוגים נכונים",3,IF('נוסח ב'!W42="2 יצוגים נכונים",2,IF('נוסח ב'!W42="יצוג נכון 1",1,0))))</f>
        <v>0</v>
      </c>
      <c r="X33" s="155">
        <f>IF('נוסח ב'!X42="4 תשובות נכונות",2,IF('נוסח ב'!X42="2 או 3 תשובות נכונות",1,0))</f>
        <v>0</v>
      </c>
      <c r="Y33" s="152">
        <f t="shared" si="4"/>
        <v>0</v>
      </c>
      <c r="Z33" s="112">
        <f>IF('נוסח ב'!AA42=4,2,0)</f>
        <v>0</v>
      </c>
      <c r="AA33" s="112">
        <f>IF('נוסח ב'!AB42=2,2,0)</f>
        <v>0</v>
      </c>
      <c r="AB33" s="112">
        <f>IF('נוסח ב'!AC42="נכון",2,0)</f>
        <v>0</v>
      </c>
      <c r="AC33" s="112">
        <f>IF('נוסח ב'!AD42="נכון",2,0)</f>
        <v>0</v>
      </c>
      <c r="AD33" s="112">
        <f>IF('נוסח ב'!AE42="נכון",2,0)</f>
        <v>0</v>
      </c>
      <c r="AE33" s="112">
        <f>IF('נוסח ב'!AF42="ד",2,0)</f>
        <v>0</v>
      </c>
      <c r="AF33" s="112">
        <f>IF('נוסח ב'!AG42="נכון",2,0)</f>
        <v>0</v>
      </c>
      <c r="AG33" s="112">
        <f>IF('נוסח ב'!AH42="נכון",2,0)</f>
        <v>0</v>
      </c>
      <c r="AH33" s="121">
        <f t="shared" si="5"/>
        <v>0</v>
      </c>
      <c r="AI33" s="112">
        <f>IF('נוסח ב'!AJ42="נכון",3,IF('נוסח ב'!AJ42="חלקי",2,0))</f>
        <v>0</v>
      </c>
      <c r="AJ33" s="112">
        <f>IF('נוסח ב'!AK42="נכון",2,0)</f>
        <v>0</v>
      </c>
      <c r="AK33" s="112">
        <f>IF('נוסח ב'!AL42="נכון",3,IF('נוסח ב'!AL42="חלקי",2,0))</f>
        <v>0</v>
      </c>
      <c r="AL33" s="112">
        <f>IF('נוסח ב'!AM42="א",2,0)</f>
        <v>0</v>
      </c>
      <c r="AM33" s="112">
        <f>IF('נוסח ב'!AN42="נכון",3,IF('נוסח ב'!AN42="רק הסבר ביולוגי נכון",2,IF('נוסח ב'!AN42="רק ציון נתונים נכונים",1,0)))</f>
        <v>0</v>
      </c>
      <c r="AN33" s="112">
        <f>IF('נוסח ב'!AO42=3,2,0)</f>
        <v>0</v>
      </c>
      <c r="AO33" s="112">
        <f>IF('נוסח ב'!AP42="צוינו 2 מרכיבים",2,IF('נוסח ב'!AP42="צוין מרכיב 1",1,0))</f>
        <v>0</v>
      </c>
      <c r="AP33" s="112">
        <f>IF('נוסח ב'!AQ42="צוינו 2 מרכיבים",2,IF('נוסח ב'!AQ42="צוין מרכיב 1",1,0))</f>
        <v>0</v>
      </c>
      <c r="AQ33" s="157">
        <f t="shared" si="6"/>
        <v>0</v>
      </c>
      <c r="AR33" s="112">
        <f>IF('נוסח ב'!AS42=2,2,0)</f>
        <v>0</v>
      </c>
      <c r="AS33" s="112">
        <f>IF('נוסח ב'!AT42="נכון",4,IF('נוסח ב'!AT42="חלקי - 3 נקודות",3,IF('נוסח ב'!AT42="חלקי - 2 נקודות",2,IF('נוסח ב'!AT42="חלקי - נקודה 1",1,0))))</f>
        <v>0</v>
      </c>
      <c r="AT33" s="156">
        <f>IF('נוסח ב'!AU42="2 השלמות נכונות",2,IF('נוסח ב'!AU42="השלמה נכונה אחת",1,0))</f>
        <v>0</v>
      </c>
      <c r="AU33" s="156">
        <f>IF('נוסח ב'!AV42="3 תשובות נכונות",2,IF('נוסח ב'!AV42="2 תשובות נכונות",1,0))</f>
        <v>0</v>
      </c>
      <c r="AV33" s="112">
        <f>IF('נוסח ב'!AW42="נכון",2,0)</f>
        <v>0</v>
      </c>
      <c r="AW33" s="157">
        <f t="shared" si="7"/>
        <v>0</v>
      </c>
      <c r="AX33" s="134">
        <f t="shared" si="0"/>
        <v>0</v>
      </c>
      <c r="AY33" s="134">
        <f t="shared" si="8"/>
        <v>0</v>
      </c>
      <c r="AZ33" s="152">
        <f>'נוסח ב'!Y42</f>
        <v>0</v>
      </c>
      <c r="BA33" s="88">
        <f t="shared" si="1"/>
        <v>0</v>
      </c>
      <c r="BB33"/>
      <c r="BC33"/>
      <c r="BD33"/>
    </row>
    <row r="34" spans="1:56" x14ac:dyDescent="0.2">
      <c r="A34" s="10">
        <v>26</v>
      </c>
      <c r="B34" s="111">
        <f>'נוסח ב'!B43</f>
        <v>0</v>
      </c>
      <c r="C34" s="112">
        <f>IF('נוסח ב'!C43="נכון",3,IF('נוסח ב'!C43="חלקי",2,0))</f>
        <v>0</v>
      </c>
      <c r="D34" s="112">
        <f>IF('נוסח ב'!D43=2,2,0)</f>
        <v>0</v>
      </c>
      <c r="E34" s="112">
        <f>IF('נוסח ב'!E43="נכון",2,0)</f>
        <v>0</v>
      </c>
      <c r="F34" s="112">
        <f>IF('נוסח ב'!F43="ג",2,0)</f>
        <v>0</v>
      </c>
      <c r="G34" s="112">
        <f>IF('נוסח ב'!G43="צוינו 3 מרכיבים",3,IF('נוסח ב'!G43="צוינו 2 מרכיבים",2,IF('נוסח ב'!G43="צוין מרכיב 1",1,0)))</f>
        <v>0</v>
      </c>
      <c r="H34" s="112">
        <f>IF('נוסח ב'!H43="נכון",4,IF('נוסח ב'!H43="חלקי",2,0))</f>
        <v>0</v>
      </c>
      <c r="I34" s="112">
        <f>IF('נוסח ב'!I43="נכון",2,IF('נוסח ב'!I43="חלקי",1,0))</f>
        <v>0</v>
      </c>
      <c r="J34" s="112">
        <f>IF('נוסח ב'!J43="3 תשובות נכונות",2,IF('נוסח ב'!J43="2 תשובות נכונות",1,0))</f>
        <v>0</v>
      </c>
      <c r="K34" s="112">
        <f>IF('נוסח ב'!K43="נכון",3,IF('נוסח ב'!K43="חלקי",2,0))</f>
        <v>0</v>
      </c>
      <c r="L34" s="112">
        <f>IF('נוסח ב'!L43="נכון",3,0)</f>
        <v>0</v>
      </c>
      <c r="M34" s="112">
        <f>IF('נוסח ב'!M43=3,2,0)</f>
        <v>0</v>
      </c>
      <c r="N34" s="112">
        <f>IF('נוסח ב'!N43="נכון",3,IF('נוסח ב'!N43="חלקי",1,0))</f>
        <v>0</v>
      </c>
      <c r="O34" s="121">
        <f t="shared" si="2"/>
        <v>0</v>
      </c>
      <c r="P34" s="156">
        <f>IF('נוסח ב'!P43="א",2,0)</f>
        <v>0</v>
      </c>
      <c r="Q34" s="112">
        <f>IF('נוסח ב'!Q43="4 תשובות נכונות",3,IF('נוסח ב'!Q43="3 תשובות נכונות",2,IF('נוסח ב'!Q43="2 תשובות נכונות",1,0)))</f>
        <v>0</v>
      </c>
      <c r="R34" s="112">
        <f>IF('נוסח ב'!R43="4 תשובות נכונות",3,IF('נוסח ב'!R43="3 תשובות נכונות",2,IF('נוסח ב'!R43="2 תשובות נכונות",1,0)))</f>
        <v>0</v>
      </c>
      <c r="S34" s="112">
        <f>IF('נוסח ב'!S43="נכון",3,IF('נוסח ב'!S43="חלקי - 2 נקודות",2,IF('נוסח ב'!S43="חלקי - נקודה 1",1,0)))</f>
        <v>0</v>
      </c>
      <c r="T34" s="155">
        <f>IF('נוסח ב'!T43="נכון",3,IF('נוסח ב'!T43="חלקי",2,0))</f>
        <v>0</v>
      </c>
      <c r="U34" s="155">
        <f>IF('נוסח ב'!U43="נכון",2,0)</f>
        <v>0</v>
      </c>
      <c r="V34" s="152">
        <f t="shared" si="3"/>
        <v>0</v>
      </c>
      <c r="W34" s="155">
        <f>IF('נוסח ב'!W43="4 יצוגים נכונים",4,IF('נוסח ב'!W43="3 יצוגים נכונים",3,IF('נוסח ב'!W43="2 יצוגים נכונים",2,IF('נוסח ב'!W43="יצוג נכון 1",1,0))))</f>
        <v>0</v>
      </c>
      <c r="X34" s="155">
        <f>IF('נוסח ב'!X43="4 תשובות נכונות",2,IF('נוסח ב'!X43="2 או 3 תשובות נכונות",1,0))</f>
        <v>0</v>
      </c>
      <c r="Y34" s="152">
        <f t="shared" si="4"/>
        <v>0</v>
      </c>
      <c r="Z34" s="112">
        <f>IF('נוסח ב'!AA43=4,2,0)</f>
        <v>0</v>
      </c>
      <c r="AA34" s="112">
        <f>IF('נוסח ב'!AB43=2,2,0)</f>
        <v>0</v>
      </c>
      <c r="AB34" s="112">
        <f>IF('נוסח ב'!AC43="נכון",2,0)</f>
        <v>0</v>
      </c>
      <c r="AC34" s="112">
        <f>IF('נוסח ב'!AD43="נכון",2,0)</f>
        <v>0</v>
      </c>
      <c r="AD34" s="112">
        <f>IF('נוסח ב'!AE43="נכון",2,0)</f>
        <v>0</v>
      </c>
      <c r="AE34" s="112">
        <f>IF('נוסח ב'!AF43="ד",2,0)</f>
        <v>0</v>
      </c>
      <c r="AF34" s="112">
        <f>IF('נוסח ב'!AG43="נכון",2,0)</f>
        <v>0</v>
      </c>
      <c r="AG34" s="112">
        <f>IF('נוסח ב'!AH43="נכון",2,0)</f>
        <v>0</v>
      </c>
      <c r="AH34" s="121">
        <f t="shared" si="5"/>
        <v>0</v>
      </c>
      <c r="AI34" s="112">
        <f>IF('נוסח ב'!AJ43="נכון",3,IF('נוסח ב'!AJ43="חלקי",2,0))</f>
        <v>0</v>
      </c>
      <c r="AJ34" s="112">
        <f>IF('נוסח ב'!AK43="נכון",2,0)</f>
        <v>0</v>
      </c>
      <c r="AK34" s="112">
        <f>IF('נוסח ב'!AL43="נכון",3,IF('נוסח ב'!AL43="חלקי",2,0))</f>
        <v>0</v>
      </c>
      <c r="AL34" s="112">
        <f>IF('נוסח ב'!AM43="א",2,0)</f>
        <v>0</v>
      </c>
      <c r="AM34" s="112">
        <f>IF('נוסח ב'!AN43="נכון",3,IF('נוסח ב'!AN43="רק הסבר ביולוגי נכון",2,IF('נוסח ב'!AN43="רק ציון נתונים נכונים",1,0)))</f>
        <v>0</v>
      </c>
      <c r="AN34" s="112">
        <f>IF('נוסח ב'!AO43=3,2,0)</f>
        <v>0</v>
      </c>
      <c r="AO34" s="112">
        <f>IF('נוסח ב'!AP43="צוינו 2 מרכיבים",2,IF('נוסח ב'!AP43="צוין מרכיב 1",1,0))</f>
        <v>0</v>
      </c>
      <c r="AP34" s="112">
        <f>IF('נוסח ב'!AQ43="צוינו 2 מרכיבים",2,IF('נוסח ב'!AQ43="צוין מרכיב 1",1,0))</f>
        <v>0</v>
      </c>
      <c r="AQ34" s="157">
        <f t="shared" si="6"/>
        <v>0</v>
      </c>
      <c r="AR34" s="112">
        <f>IF('נוסח ב'!AS43=2,2,0)</f>
        <v>0</v>
      </c>
      <c r="AS34" s="112">
        <f>IF('נוסח ב'!AT43="נכון",4,IF('נוסח ב'!AT43="חלקי - 3 נקודות",3,IF('נוסח ב'!AT43="חלקי - 2 נקודות",2,IF('נוסח ב'!AT43="חלקי - נקודה 1",1,0))))</f>
        <v>0</v>
      </c>
      <c r="AT34" s="156">
        <f>IF('נוסח ב'!AU43="2 השלמות נכונות",2,IF('נוסח ב'!AU43="השלמה נכונה אחת",1,0))</f>
        <v>0</v>
      </c>
      <c r="AU34" s="156">
        <f>IF('נוסח ב'!AV43="3 תשובות נכונות",2,IF('נוסח ב'!AV43="2 תשובות נכונות",1,0))</f>
        <v>0</v>
      </c>
      <c r="AV34" s="112">
        <f>IF('נוסח ב'!AW43="נכון",2,0)</f>
        <v>0</v>
      </c>
      <c r="AW34" s="157">
        <f t="shared" si="7"/>
        <v>0</v>
      </c>
      <c r="AX34" s="134">
        <f t="shared" si="0"/>
        <v>0</v>
      </c>
      <c r="AY34" s="134">
        <f t="shared" si="8"/>
        <v>0</v>
      </c>
      <c r="AZ34" s="152">
        <f>'נוסח ב'!Y43</f>
        <v>0</v>
      </c>
      <c r="BA34" s="88">
        <f t="shared" si="1"/>
        <v>0</v>
      </c>
      <c r="BB34"/>
      <c r="BC34"/>
      <c r="BD34"/>
    </row>
    <row r="35" spans="1:56" x14ac:dyDescent="0.2">
      <c r="A35" s="10">
        <v>27</v>
      </c>
      <c r="B35" s="111">
        <f>'נוסח ב'!B44</f>
        <v>0</v>
      </c>
      <c r="C35" s="112">
        <f>IF('נוסח ב'!C44="נכון",3,IF('נוסח ב'!C44="חלקי",2,0))</f>
        <v>0</v>
      </c>
      <c r="D35" s="112">
        <f>IF('נוסח ב'!D44=2,2,0)</f>
        <v>0</v>
      </c>
      <c r="E35" s="112">
        <f>IF('נוסח ב'!E44="נכון",2,0)</f>
        <v>0</v>
      </c>
      <c r="F35" s="112">
        <f>IF('נוסח ב'!F44="ג",2,0)</f>
        <v>0</v>
      </c>
      <c r="G35" s="112">
        <f>IF('נוסח ב'!G44="צוינו 3 מרכיבים",3,IF('נוסח ב'!G44="צוינו 2 מרכיבים",2,IF('נוסח ב'!G44="צוין מרכיב 1",1,0)))</f>
        <v>0</v>
      </c>
      <c r="H35" s="112">
        <f>IF('נוסח ב'!H44="נכון",4,IF('נוסח ב'!H44="חלקי",2,0))</f>
        <v>0</v>
      </c>
      <c r="I35" s="112">
        <f>IF('נוסח ב'!I44="נכון",2,IF('נוסח ב'!I44="חלקי",1,0))</f>
        <v>0</v>
      </c>
      <c r="J35" s="112">
        <f>IF('נוסח ב'!J44="3 תשובות נכונות",2,IF('נוסח ב'!J44="2 תשובות נכונות",1,0))</f>
        <v>0</v>
      </c>
      <c r="K35" s="112">
        <f>IF('נוסח ב'!K44="נכון",3,IF('נוסח ב'!K44="חלקי",2,0))</f>
        <v>0</v>
      </c>
      <c r="L35" s="112">
        <f>IF('נוסח ב'!L44="נכון",3,0)</f>
        <v>0</v>
      </c>
      <c r="M35" s="112">
        <f>IF('נוסח ב'!M44=3,2,0)</f>
        <v>0</v>
      </c>
      <c r="N35" s="112">
        <f>IF('נוסח ב'!N44="נכון",3,IF('נוסח ב'!N44="חלקי",1,0))</f>
        <v>0</v>
      </c>
      <c r="O35" s="121">
        <f t="shared" si="2"/>
        <v>0</v>
      </c>
      <c r="P35" s="156">
        <f>IF('נוסח ב'!P44="א",2,0)</f>
        <v>0</v>
      </c>
      <c r="Q35" s="112">
        <f>IF('נוסח ב'!Q44="4 תשובות נכונות",3,IF('נוסח ב'!Q44="3 תשובות נכונות",2,IF('נוסח ב'!Q44="2 תשובות נכונות",1,0)))</f>
        <v>0</v>
      </c>
      <c r="R35" s="112">
        <f>IF('נוסח ב'!R44="4 תשובות נכונות",3,IF('נוסח ב'!R44="3 תשובות נכונות",2,IF('נוסח ב'!R44="2 תשובות נכונות",1,0)))</f>
        <v>0</v>
      </c>
      <c r="S35" s="112">
        <f>IF('נוסח ב'!S44="נכון",3,IF('נוסח ב'!S44="חלקי - 2 נקודות",2,IF('נוסח ב'!S44="חלקי - נקודה 1",1,0)))</f>
        <v>0</v>
      </c>
      <c r="T35" s="155">
        <f>IF('נוסח ב'!T44="נכון",3,IF('נוסח ב'!T44="חלקי",2,0))</f>
        <v>0</v>
      </c>
      <c r="U35" s="155">
        <f>IF('נוסח ב'!U44="נכון",2,0)</f>
        <v>0</v>
      </c>
      <c r="V35" s="152">
        <f t="shared" si="3"/>
        <v>0</v>
      </c>
      <c r="W35" s="155">
        <f>IF('נוסח ב'!W44="4 יצוגים נכונים",4,IF('נוסח ב'!W44="3 יצוגים נכונים",3,IF('נוסח ב'!W44="2 יצוגים נכונים",2,IF('נוסח ב'!W44="יצוג נכון 1",1,0))))</f>
        <v>0</v>
      </c>
      <c r="X35" s="155">
        <f>IF('נוסח ב'!X44="4 תשובות נכונות",2,IF('נוסח ב'!X44="2 או 3 תשובות נכונות",1,0))</f>
        <v>0</v>
      </c>
      <c r="Y35" s="152">
        <f t="shared" si="4"/>
        <v>0</v>
      </c>
      <c r="Z35" s="112">
        <f>IF('נוסח ב'!AA44=4,2,0)</f>
        <v>0</v>
      </c>
      <c r="AA35" s="112">
        <f>IF('נוסח ב'!AB44=2,2,0)</f>
        <v>0</v>
      </c>
      <c r="AB35" s="112">
        <f>IF('נוסח ב'!AC44="נכון",2,0)</f>
        <v>0</v>
      </c>
      <c r="AC35" s="112">
        <f>IF('נוסח ב'!AD44="נכון",2,0)</f>
        <v>0</v>
      </c>
      <c r="AD35" s="112">
        <f>IF('נוסח ב'!AE44="נכון",2,0)</f>
        <v>0</v>
      </c>
      <c r="AE35" s="112">
        <f>IF('נוסח ב'!AF44="ד",2,0)</f>
        <v>0</v>
      </c>
      <c r="AF35" s="112">
        <f>IF('נוסח ב'!AG44="נכון",2,0)</f>
        <v>0</v>
      </c>
      <c r="AG35" s="112">
        <f>IF('נוסח ב'!AH44="נכון",2,0)</f>
        <v>0</v>
      </c>
      <c r="AH35" s="121">
        <f t="shared" si="5"/>
        <v>0</v>
      </c>
      <c r="AI35" s="112">
        <f>IF('נוסח ב'!AJ44="נכון",3,IF('נוסח ב'!AJ44="חלקי",2,0))</f>
        <v>0</v>
      </c>
      <c r="AJ35" s="112">
        <f>IF('נוסח ב'!AK44="נכון",2,0)</f>
        <v>0</v>
      </c>
      <c r="AK35" s="112">
        <f>IF('נוסח ב'!AL44="נכון",3,IF('נוסח ב'!AL44="חלקי",2,0))</f>
        <v>0</v>
      </c>
      <c r="AL35" s="112">
        <f>IF('נוסח ב'!AM44="א",2,0)</f>
        <v>0</v>
      </c>
      <c r="AM35" s="112">
        <f>IF('נוסח ב'!AN44="נכון",3,IF('נוסח ב'!AN44="רק הסבר ביולוגי נכון",2,IF('נוסח ב'!AN44="רק ציון נתונים נכונים",1,0)))</f>
        <v>0</v>
      </c>
      <c r="AN35" s="112">
        <f>IF('נוסח ב'!AO44=3,2,0)</f>
        <v>0</v>
      </c>
      <c r="AO35" s="112">
        <f>IF('נוסח ב'!AP44="צוינו 2 מרכיבים",2,IF('נוסח ב'!AP44="צוין מרכיב 1",1,0))</f>
        <v>0</v>
      </c>
      <c r="AP35" s="112">
        <f>IF('נוסח ב'!AQ44="צוינו 2 מרכיבים",2,IF('נוסח ב'!AQ44="צוין מרכיב 1",1,0))</f>
        <v>0</v>
      </c>
      <c r="AQ35" s="157">
        <f t="shared" si="6"/>
        <v>0</v>
      </c>
      <c r="AR35" s="112">
        <f>IF('נוסח ב'!AS44=2,2,0)</f>
        <v>0</v>
      </c>
      <c r="AS35" s="112">
        <f>IF('נוסח ב'!AT44="נכון",4,IF('נוסח ב'!AT44="חלקי - 3 נקודות",3,IF('נוסח ב'!AT44="חלקי - 2 נקודות",2,IF('נוסח ב'!AT44="חלקי - נקודה 1",1,0))))</f>
        <v>0</v>
      </c>
      <c r="AT35" s="156">
        <f>IF('נוסח ב'!AU44="2 השלמות נכונות",2,IF('נוסח ב'!AU44="השלמה נכונה אחת",1,0))</f>
        <v>0</v>
      </c>
      <c r="AU35" s="156">
        <f>IF('נוסח ב'!AV44="3 תשובות נכונות",2,IF('נוסח ב'!AV44="2 תשובות נכונות",1,0))</f>
        <v>0</v>
      </c>
      <c r="AV35" s="112">
        <f>IF('נוסח ב'!AW44="נכון",2,0)</f>
        <v>0</v>
      </c>
      <c r="AW35" s="157">
        <f t="shared" si="7"/>
        <v>0</v>
      </c>
      <c r="AX35" s="134">
        <f t="shared" si="0"/>
        <v>0</v>
      </c>
      <c r="AY35" s="134">
        <f t="shared" si="8"/>
        <v>0</v>
      </c>
      <c r="AZ35" s="152">
        <f>'נוסח ב'!Y44</f>
        <v>0</v>
      </c>
      <c r="BA35" s="88">
        <f t="shared" si="1"/>
        <v>0</v>
      </c>
      <c r="BB35"/>
      <c r="BC35"/>
      <c r="BD35"/>
    </row>
    <row r="36" spans="1:56" x14ac:dyDescent="0.2">
      <c r="A36" s="10">
        <v>28</v>
      </c>
      <c r="B36" s="111">
        <f>'נוסח ב'!B45</f>
        <v>0</v>
      </c>
      <c r="C36" s="112">
        <f>IF('נוסח ב'!C45="נכון",3,IF('נוסח ב'!C45="חלקי",2,0))</f>
        <v>0</v>
      </c>
      <c r="D36" s="112">
        <f>IF('נוסח ב'!D45=2,2,0)</f>
        <v>0</v>
      </c>
      <c r="E36" s="112">
        <f>IF('נוסח ב'!E45="נכון",2,0)</f>
        <v>0</v>
      </c>
      <c r="F36" s="112">
        <f>IF('נוסח ב'!F45="ג",2,0)</f>
        <v>0</v>
      </c>
      <c r="G36" s="112">
        <f>IF('נוסח ב'!G45="צוינו 3 מרכיבים",3,IF('נוסח ב'!G45="צוינו 2 מרכיבים",2,IF('נוסח ב'!G45="צוין מרכיב 1",1,0)))</f>
        <v>0</v>
      </c>
      <c r="H36" s="112">
        <f>IF('נוסח ב'!H45="נכון",4,IF('נוסח ב'!H45="חלקי",2,0))</f>
        <v>0</v>
      </c>
      <c r="I36" s="112">
        <f>IF('נוסח ב'!I45="נכון",2,IF('נוסח ב'!I45="חלקי",1,0))</f>
        <v>0</v>
      </c>
      <c r="J36" s="112">
        <f>IF('נוסח ב'!J45="3 תשובות נכונות",2,IF('נוסח ב'!J45="2 תשובות נכונות",1,0))</f>
        <v>0</v>
      </c>
      <c r="K36" s="112">
        <f>IF('נוסח ב'!K45="נכון",3,IF('נוסח ב'!K45="חלקי",2,0))</f>
        <v>0</v>
      </c>
      <c r="L36" s="112">
        <f>IF('נוסח ב'!L45="נכון",3,0)</f>
        <v>0</v>
      </c>
      <c r="M36" s="112">
        <f>IF('נוסח ב'!M45=3,2,0)</f>
        <v>0</v>
      </c>
      <c r="N36" s="112">
        <f>IF('נוסח ב'!N45="נכון",3,IF('נוסח ב'!N45="חלקי",1,0))</f>
        <v>0</v>
      </c>
      <c r="O36" s="121">
        <f t="shared" si="2"/>
        <v>0</v>
      </c>
      <c r="P36" s="156">
        <f>IF('נוסח ב'!P45="א",2,0)</f>
        <v>0</v>
      </c>
      <c r="Q36" s="112">
        <f>IF('נוסח ב'!Q45="4 תשובות נכונות",3,IF('נוסח ב'!Q45="3 תשובות נכונות",2,IF('נוסח ב'!Q45="2 תשובות נכונות",1,0)))</f>
        <v>0</v>
      </c>
      <c r="R36" s="112">
        <f>IF('נוסח ב'!R45="4 תשובות נכונות",3,IF('נוסח ב'!R45="3 תשובות נכונות",2,IF('נוסח ב'!R45="2 תשובות נכונות",1,0)))</f>
        <v>0</v>
      </c>
      <c r="S36" s="112">
        <f>IF('נוסח ב'!S45="נכון",3,IF('נוסח ב'!S45="חלקי - 2 נקודות",2,IF('נוסח ב'!S45="חלקי - נקודה 1",1,0)))</f>
        <v>0</v>
      </c>
      <c r="T36" s="155">
        <f>IF('נוסח ב'!T45="נכון",3,IF('נוסח ב'!T45="חלקי",2,0))</f>
        <v>0</v>
      </c>
      <c r="U36" s="155">
        <f>IF('נוסח ב'!U45="נכון",2,0)</f>
        <v>0</v>
      </c>
      <c r="V36" s="152">
        <f t="shared" si="3"/>
        <v>0</v>
      </c>
      <c r="W36" s="155">
        <f>IF('נוסח ב'!W45="4 יצוגים נכונים",4,IF('נוסח ב'!W45="3 יצוגים נכונים",3,IF('נוסח ב'!W45="2 יצוגים נכונים",2,IF('נוסח ב'!W45="יצוג נכון 1",1,0))))</f>
        <v>0</v>
      </c>
      <c r="X36" s="155">
        <f>IF('נוסח ב'!X45="4 תשובות נכונות",2,IF('נוסח ב'!X45="2 או 3 תשובות נכונות",1,0))</f>
        <v>0</v>
      </c>
      <c r="Y36" s="152">
        <f t="shared" si="4"/>
        <v>0</v>
      </c>
      <c r="Z36" s="112">
        <f>IF('נוסח ב'!AA45=4,2,0)</f>
        <v>0</v>
      </c>
      <c r="AA36" s="112">
        <f>IF('נוסח ב'!AB45=2,2,0)</f>
        <v>0</v>
      </c>
      <c r="AB36" s="112">
        <f>IF('נוסח ב'!AC45="נכון",2,0)</f>
        <v>0</v>
      </c>
      <c r="AC36" s="112">
        <f>IF('נוסח ב'!AD45="נכון",2,0)</f>
        <v>0</v>
      </c>
      <c r="AD36" s="112">
        <f>IF('נוסח ב'!AE45="נכון",2,0)</f>
        <v>0</v>
      </c>
      <c r="AE36" s="112">
        <f>IF('נוסח ב'!AF45="ד",2,0)</f>
        <v>0</v>
      </c>
      <c r="AF36" s="112">
        <f>IF('נוסח ב'!AG45="נכון",2,0)</f>
        <v>0</v>
      </c>
      <c r="AG36" s="112">
        <f>IF('נוסח ב'!AH45="נכון",2,0)</f>
        <v>0</v>
      </c>
      <c r="AH36" s="121">
        <f t="shared" si="5"/>
        <v>0</v>
      </c>
      <c r="AI36" s="112">
        <f>IF('נוסח ב'!AJ45="נכון",3,IF('נוסח ב'!AJ45="חלקי",2,0))</f>
        <v>0</v>
      </c>
      <c r="AJ36" s="112">
        <f>IF('נוסח ב'!AK45="נכון",2,0)</f>
        <v>0</v>
      </c>
      <c r="AK36" s="112">
        <f>IF('נוסח ב'!AL45="נכון",3,IF('נוסח ב'!AL45="חלקי",2,0))</f>
        <v>0</v>
      </c>
      <c r="AL36" s="112">
        <f>IF('נוסח ב'!AM45="א",2,0)</f>
        <v>0</v>
      </c>
      <c r="AM36" s="112">
        <f>IF('נוסח ב'!AN45="נכון",3,IF('נוסח ב'!AN45="רק הסבר ביולוגי נכון",2,IF('נוסח ב'!AN45="רק ציון נתונים נכונים",1,0)))</f>
        <v>0</v>
      </c>
      <c r="AN36" s="112">
        <f>IF('נוסח ב'!AO45=3,2,0)</f>
        <v>0</v>
      </c>
      <c r="AO36" s="112">
        <f>IF('נוסח ב'!AP45="צוינו 2 מרכיבים",2,IF('נוסח ב'!AP45="צוין מרכיב 1",1,0))</f>
        <v>0</v>
      </c>
      <c r="AP36" s="112">
        <f>IF('נוסח ב'!AQ45="צוינו 2 מרכיבים",2,IF('נוסח ב'!AQ45="צוין מרכיב 1",1,0))</f>
        <v>0</v>
      </c>
      <c r="AQ36" s="157">
        <f t="shared" si="6"/>
        <v>0</v>
      </c>
      <c r="AR36" s="112">
        <f>IF('נוסח ב'!AS45=2,2,0)</f>
        <v>0</v>
      </c>
      <c r="AS36" s="112">
        <f>IF('נוסח ב'!AT45="נכון",4,IF('נוסח ב'!AT45="חלקי - 3 נקודות",3,IF('נוסח ב'!AT45="חלקי - 2 נקודות",2,IF('נוסח ב'!AT45="חלקי - נקודה 1",1,0))))</f>
        <v>0</v>
      </c>
      <c r="AT36" s="156">
        <f>IF('נוסח ב'!AU45="2 השלמות נכונות",2,IF('נוסח ב'!AU45="השלמה נכונה אחת",1,0))</f>
        <v>0</v>
      </c>
      <c r="AU36" s="156">
        <f>IF('נוסח ב'!AV45="3 תשובות נכונות",2,IF('נוסח ב'!AV45="2 תשובות נכונות",1,0))</f>
        <v>0</v>
      </c>
      <c r="AV36" s="112">
        <f>IF('נוסח ב'!AW45="נכון",2,0)</f>
        <v>0</v>
      </c>
      <c r="AW36" s="157">
        <f t="shared" si="7"/>
        <v>0</v>
      </c>
      <c r="AX36" s="134">
        <f t="shared" si="0"/>
        <v>0</v>
      </c>
      <c r="AY36" s="134">
        <f t="shared" si="8"/>
        <v>0</v>
      </c>
      <c r="AZ36" s="152">
        <f>'נוסח ב'!Y45</f>
        <v>0</v>
      </c>
      <c r="BA36" s="88">
        <f t="shared" si="1"/>
        <v>0</v>
      </c>
      <c r="BB36"/>
      <c r="BC36"/>
      <c r="BD36"/>
    </row>
    <row r="37" spans="1:56" x14ac:dyDescent="0.2">
      <c r="A37" s="10">
        <v>29</v>
      </c>
      <c r="B37" s="111">
        <f>'נוסח ב'!B46</f>
        <v>0</v>
      </c>
      <c r="C37" s="112">
        <f>IF('נוסח ב'!C46="נכון",3,IF('נוסח ב'!C46="חלקי",2,0))</f>
        <v>0</v>
      </c>
      <c r="D37" s="112">
        <f>IF('נוסח ב'!D46=2,2,0)</f>
        <v>0</v>
      </c>
      <c r="E37" s="112">
        <f>IF('נוסח ב'!E46="נכון",2,0)</f>
        <v>0</v>
      </c>
      <c r="F37" s="112">
        <f>IF('נוסח ב'!F46="ג",2,0)</f>
        <v>0</v>
      </c>
      <c r="G37" s="112">
        <f>IF('נוסח ב'!G46="צוינו 3 מרכיבים",3,IF('נוסח ב'!G46="צוינו 2 מרכיבים",2,IF('נוסח ב'!G46="צוין מרכיב 1",1,0)))</f>
        <v>0</v>
      </c>
      <c r="H37" s="112">
        <f>IF('נוסח ב'!H46="נכון",4,IF('נוסח ב'!H46="חלקי",2,0))</f>
        <v>0</v>
      </c>
      <c r="I37" s="112">
        <f>IF('נוסח ב'!I46="נכון",2,IF('נוסח ב'!I46="חלקי",1,0))</f>
        <v>0</v>
      </c>
      <c r="J37" s="112">
        <f>IF('נוסח ב'!J46="3 תשובות נכונות",2,IF('נוסח ב'!J46="2 תשובות נכונות",1,0))</f>
        <v>0</v>
      </c>
      <c r="K37" s="112">
        <f>IF('נוסח ב'!K46="נכון",3,IF('נוסח ב'!K46="חלקי",2,0))</f>
        <v>0</v>
      </c>
      <c r="L37" s="112">
        <f>IF('נוסח ב'!L46="נכון",3,0)</f>
        <v>0</v>
      </c>
      <c r="M37" s="112">
        <f>IF('נוסח ב'!M46=3,2,0)</f>
        <v>0</v>
      </c>
      <c r="N37" s="112">
        <f>IF('נוסח ב'!N46="נכון",3,IF('נוסח ב'!N46="חלקי",1,0))</f>
        <v>0</v>
      </c>
      <c r="O37" s="121">
        <f t="shared" si="2"/>
        <v>0</v>
      </c>
      <c r="P37" s="156">
        <f>IF('נוסח ב'!P46="א",2,0)</f>
        <v>0</v>
      </c>
      <c r="Q37" s="112">
        <f>IF('נוסח ב'!Q46="4 תשובות נכונות",3,IF('נוסח ב'!Q46="3 תשובות נכונות",2,IF('נוסח ב'!Q46="2 תשובות נכונות",1,0)))</f>
        <v>0</v>
      </c>
      <c r="R37" s="112">
        <f>IF('נוסח ב'!R46="4 תשובות נכונות",3,IF('נוסח ב'!R46="3 תשובות נכונות",2,IF('נוסח ב'!R46="2 תשובות נכונות",1,0)))</f>
        <v>0</v>
      </c>
      <c r="S37" s="112">
        <f>IF('נוסח ב'!S46="נכון",3,IF('נוסח ב'!S46="חלקי - 2 נקודות",2,IF('נוסח ב'!S46="חלקי - נקודה 1",1,0)))</f>
        <v>0</v>
      </c>
      <c r="T37" s="155">
        <f>IF('נוסח ב'!T46="נכון",3,IF('נוסח ב'!T46="חלקי",2,0))</f>
        <v>0</v>
      </c>
      <c r="U37" s="155">
        <f>IF('נוסח ב'!U46="נכון",2,0)</f>
        <v>0</v>
      </c>
      <c r="V37" s="152">
        <f t="shared" si="3"/>
        <v>0</v>
      </c>
      <c r="W37" s="155">
        <f>IF('נוסח ב'!W46="4 יצוגים נכונים",4,IF('נוסח ב'!W46="3 יצוגים נכונים",3,IF('נוסח ב'!W46="2 יצוגים נכונים",2,IF('נוסח ב'!W46="יצוג נכון 1",1,0))))</f>
        <v>0</v>
      </c>
      <c r="X37" s="155">
        <f>IF('נוסח ב'!X46="4 תשובות נכונות",2,IF('נוסח ב'!X46="2 או 3 תשובות נכונות",1,0))</f>
        <v>0</v>
      </c>
      <c r="Y37" s="152">
        <f t="shared" si="4"/>
        <v>0</v>
      </c>
      <c r="Z37" s="112">
        <f>IF('נוסח ב'!AA46=4,2,0)</f>
        <v>0</v>
      </c>
      <c r="AA37" s="112">
        <f>IF('נוסח ב'!AB46=2,2,0)</f>
        <v>0</v>
      </c>
      <c r="AB37" s="112">
        <f>IF('נוסח ב'!AC46="נכון",2,0)</f>
        <v>0</v>
      </c>
      <c r="AC37" s="112">
        <f>IF('נוסח ב'!AD46="נכון",2,0)</f>
        <v>0</v>
      </c>
      <c r="AD37" s="112">
        <f>IF('נוסח ב'!AE46="נכון",2,0)</f>
        <v>0</v>
      </c>
      <c r="AE37" s="112">
        <f>IF('נוסח ב'!AF46="ד",2,0)</f>
        <v>0</v>
      </c>
      <c r="AF37" s="112">
        <f>IF('נוסח ב'!AG46="נכון",2,0)</f>
        <v>0</v>
      </c>
      <c r="AG37" s="112">
        <f>IF('נוסח ב'!AH46="נכון",2,0)</f>
        <v>0</v>
      </c>
      <c r="AH37" s="121">
        <f t="shared" si="5"/>
        <v>0</v>
      </c>
      <c r="AI37" s="112">
        <f>IF('נוסח ב'!AJ46="נכון",3,IF('נוסח ב'!AJ46="חלקי",2,0))</f>
        <v>0</v>
      </c>
      <c r="AJ37" s="112">
        <f>IF('נוסח ב'!AK46="נכון",2,0)</f>
        <v>0</v>
      </c>
      <c r="AK37" s="112">
        <f>IF('נוסח ב'!AL46="נכון",3,IF('נוסח ב'!AL46="חלקי",2,0))</f>
        <v>0</v>
      </c>
      <c r="AL37" s="112">
        <f>IF('נוסח ב'!AM46="א",2,0)</f>
        <v>0</v>
      </c>
      <c r="AM37" s="112">
        <f>IF('נוסח ב'!AN46="נכון",3,IF('נוסח ב'!AN46="רק הסבר ביולוגי נכון",2,IF('נוסח ב'!AN46="רק ציון נתונים נכונים",1,0)))</f>
        <v>0</v>
      </c>
      <c r="AN37" s="112">
        <f>IF('נוסח ב'!AO46=3,2,0)</f>
        <v>0</v>
      </c>
      <c r="AO37" s="112">
        <f>IF('נוסח ב'!AP46="צוינו 2 מרכיבים",2,IF('נוסח ב'!AP46="צוין מרכיב 1",1,0))</f>
        <v>0</v>
      </c>
      <c r="AP37" s="112">
        <f>IF('נוסח ב'!AQ46="צוינו 2 מרכיבים",2,IF('נוסח ב'!AQ46="צוין מרכיב 1",1,0))</f>
        <v>0</v>
      </c>
      <c r="AQ37" s="157">
        <f t="shared" si="6"/>
        <v>0</v>
      </c>
      <c r="AR37" s="112">
        <f>IF('נוסח ב'!AS46=2,2,0)</f>
        <v>0</v>
      </c>
      <c r="AS37" s="112">
        <f>IF('נוסח ב'!AT46="נכון",4,IF('נוסח ב'!AT46="חלקי - 3 נקודות",3,IF('נוסח ב'!AT46="חלקי - 2 נקודות",2,IF('נוסח ב'!AT46="חלקי - נקודה 1",1,0))))</f>
        <v>0</v>
      </c>
      <c r="AT37" s="156">
        <f>IF('נוסח ב'!AU46="2 השלמות נכונות",2,IF('נוסח ב'!AU46="השלמה נכונה אחת",1,0))</f>
        <v>0</v>
      </c>
      <c r="AU37" s="156">
        <f>IF('נוסח ב'!AV46="3 תשובות נכונות",2,IF('נוסח ב'!AV46="2 תשובות נכונות",1,0))</f>
        <v>0</v>
      </c>
      <c r="AV37" s="112">
        <f>IF('נוסח ב'!AW46="נכון",2,0)</f>
        <v>0</v>
      </c>
      <c r="AW37" s="157">
        <f t="shared" si="7"/>
        <v>0</v>
      </c>
      <c r="AX37" s="134">
        <f t="shared" si="0"/>
        <v>0</v>
      </c>
      <c r="AY37" s="134">
        <f t="shared" si="8"/>
        <v>0</v>
      </c>
      <c r="AZ37" s="152">
        <f>'נוסח ב'!Y46</f>
        <v>0</v>
      </c>
      <c r="BA37" s="88">
        <f t="shared" si="1"/>
        <v>0</v>
      </c>
      <c r="BB37"/>
      <c r="BC37"/>
      <c r="BD37"/>
    </row>
    <row r="38" spans="1:56" x14ac:dyDescent="0.2">
      <c r="A38" s="10">
        <v>30</v>
      </c>
      <c r="B38" s="111">
        <f>'נוסח ב'!B47</f>
        <v>0</v>
      </c>
      <c r="C38" s="112">
        <f>IF('נוסח ב'!C47="נכון",3,IF('נוסח ב'!C47="חלקי",2,0))</f>
        <v>0</v>
      </c>
      <c r="D38" s="112">
        <f>IF('נוסח ב'!D47=2,2,0)</f>
        <v>0</v>
      </c>
      <c r="E38" s="112">
        <f>IF('נוסח ב'!E47="נכון",2,0)</f>
        <v>0</v>
      </c>
      <c r="F38" s="112">
        <f>IF('נוסח ב'!F47="ג",2,0)</f>
        <v>0</v>
      </c>
      <c r="G38" s="112">
        <f>IF('נוסח ב'!G47="צוינו 3 מרכיבים",3,IF('נוסח ב'!G47="צוינו 2 מרכיבים",2,IF('נוסח ב'!G47="צוין מרכיב 1",1,0)))</f>
        <v>0</v>
      </c>
      <c r="H38" s="112">
        <f>IF('נוסח ב'!H47="נכון",4,IF('נוסח ב'!H47="חלקי",2,0))</f>
        <v>0</v>
      </c>
      <c r="I38" s="112">
        <f>IF('נוסח ב'!I47="נכון",2,IF('נוסח ב'!I47="חלקי",1,0))</f>
        <v>0</v>
      </c>
      <c r="J38" s="112">
        <f>IF('נוסח ב'!J47="3 תשובות נכונות",2,IF('נוסח ב'!J47="2 תשובות נכונות",1,0))</f>
        <v>0</v>
      </c>
      <c r="K38" s="112">
        <f>IF('נוסח ב'!K47="נכון",3,IF('נוסח ב'!K47="חלקי",2,0))</f>
        <v>0</v>
      </c>
      <c r="L38" s="112">
        <f>IF('נוסח ב'!L47="נכון",3,0)</f>
        <v>0</v>
      </c>
      <c r="M38" s="112">
        <f>IF('נוסח ב'!M47=3,2,0)</f>
        <v>0</v>
      </c>
      <c r="N38" s="112">
        <f>IF('נוסח ב'!N47="נכון",3,IF('נוסח ב'!N47="חלקי",1,0))</f>
        <v>0</v>
      </c>
      <c r="O38" s="121">
        <f t="shared" si="2"/>
        <v>0</v>
      </c>
      <c r="P38" s="156">
        <f>IF('נוסח ב'!P47="א",2,0)</f>
        <v>0</v>
      </c>
      <c r="Q38" s="112">
        <f>IF('נוסח ב'!Q47="4 תשובות נכונות",3,IF('נוסח ב'!Q47="3 תשובות נכונות",2,IF('נוסח ב'!Q47="2 תשובות נכונות",1,0)))</f>
        <v>0</v>
      </c>
      <c r="R38" s="112">
        <f>IF('נוסח ב'!R47="4 תשובות נכונות",3,IF('נוסח ב'!R47="3 תשובות נכונות",2,IF('נוסח ב'!R47="2 תשובות נכונות",1,0)))</f>
        <v>0</v>
      </c>
      <c r="S38" s="112">
        <f>IF('נוסח ב'!S47="נכון",3,IF('נוסח ב'!S47="חלקי - 2 נקודות",2,IF('נוסח ב'!S47="חלקי - נקודה 1",1,0)))</f>
        <v>0</v>
      </c>
      <c r="T38" s="155">
        <f>IF('נוסח ב'!T47="נכון",3,IF('נוסח ב'!T47="חלקי",2,0))</f>
        <v>0</v>
      </c>
      <c r="U38" s="155">
        <f>IF('נוסח ב'!U47="נכון",2,0)</f>
        <v>0</v>
      </c>
      <c r="V38" s="152">
        <f t="shared" si="3"/>
        <v>0</v>
      </c>
      <c r="W38" s="155">
        <f>IF('נוסח ב'!W47="4 יצוגים נכונים",4,IF('נוסח ב'!W47="3 יצוגים נכונים",3,IF('נוסח ב'!W47="2 יצוגים נכונים",2,IF('נוסח ב'!W47="יצוג נכון 1",1,0))))</f>
        <v>0</v>
      </c>
      <c r="X38" s="155">
        <f>IF('נוסח ב'!X47="4 תשובות נכונות",2,IF('נוסח ב'!X47="2 או 3 תשובות נכונות",1,0))</f>
        <v>0</v>
      </c>
      <c r="Y38" s="152">
        <f t="shared" si="4"/>
        <v>0</v>
      </c>
      <c r="Z38" s="112">
        <f>IF('נוסח ב'!AA47=4,2,0)</f>
        <v>0</v>
      </c>
      <c r="AA38" s="112">
        <f>IF('נוסח ב'!AB47=2,2,0)</f>
        <v>0</v>
      </c>
      <c r="AB38" s="112">
        <f>IF('נוסח ב'!AC47="נכון",2,0)</f>
        <v>0</v>
      </c>
      <c r="AC38" s="112">
        <f>IF('נוסח ב'!AD47="נכון",2,0)</f>
        <v>0</v>
      </c>
      <c r="AD38" s="112">
        <f>IF('נוסח ב'!AE47="נכון",2,0)</f>
        <v>0</v>
      </c>
      <c r="AE38" s="112">
        <f>IF('נוסח ב'!AF47="ד",2,0)</f>
        <v>0</v>
      </c>
      <c r="AF38" s="112">
        <f>IF('נוסח ב'!AG47="נכון",2,0)</f>
        <v>0</v>
      </c>
      <c r="AG38" s="112">
        <f>IF('נוסח ב'!AH47="נכון",2,0)</f>
        <v>0</v>
      </c>
      <c r="AH38" s="121">
        <f t="shared" si="5"/>
        <v>0</v>
      </c>
      <c r="AI38" s="112">
        <f>IF('נוסח ב'!AJ47="נכון",3,IF('נוסח ב'!AJ47="חלקי",2,0))</f>
        <v>0</v>
      </c>
      <c r="AJ38" s="112">
        <f>IF('נוסח ב'!AK47="נכון",2,0)</f>
        <v>0</v>
      </c>
      <c r="AK38" s="112">
        <f>IF('נוסח ב'!AL47="נכון",3,IF('נוסח ב'!AL47="חלקי",2,0))</f>
        <v>0</v>
      </c>
      <c r="AL38" s="112">
        <f>IF('נוסח ב'!AM47="א",2,0)</f>
        <v>0</v>
      </c>
      <c r="AM38" s="112">
        <f>IF('נוסח ב'!AN47="נכון",3,IF('נוסח ב'!AN47="רק הסבר ביולוגי נכון",2,IF('נוסח ב'!AN47="רק ציון נתונים נכונים",1,0)))</f>
        <v>0</v>
      </c>
      <c r="AN38" s="112">
        <f>IF('נוסח ב'!AO47=3,2,0)</f>
        <v>0</v>
      </c>
      <c r="AO38" s="112">
        <f>IF('נוסח ב'!AP47="צוינו 2 מרכיבים",2,IF('נוסח ב'!AP47="צוין מרכיב 1",1,0))</f>
        <v>0</v>
      </c>
      <c r="AP38" s="112">
        <f>IF('נוסח ב'!AQ47="צוינו 2 מרכיבים",2,IF('נוסח ב'!AQ47="צוין מרכיב 1",1,0))</f>
        <v>0</v>
      </c>
      <c r="AQ38" s="157">
        <f t="shared" si="6"/>
        <v>0</v>
      </c>
      <c r="AR38" s="112">
        <f>IF('נוסח ב'!AS47=2,2,0)</f>
        <v>0</v>
      </c>
      <c r="AS38" s="112">
        <f>IF('נוסח ב'!AT47="נכון",4,IF('נוסח ב'!AT47="חלקי - 3 נקודות",3,IF('נוסח ב'!AT47="חלקי - 2 נקודות",2,IF('נוסח ב'!AT47="חלקי - נקודה 1",1,0))))</f>
        <v>0</v>
      </c>
      <c r="AT38" s="156">
        <f>IF('נוסח ב'!AU47="2 השלמות נכונות",2,IF('נוסח ב'!AU47="השלמה נכונה אחת",1,0))</f>
        <v>0</v>
      </c>
      <c r="AU38" s="156">
        <f>IF('נוסח ב'!AV47="3 תשובות נכונות",2,IF('נוסח ב'!AV47="2 תשובות נכונות",1,0))</f>
        <v>0</v>
      </c>
      <c r="AV38" s="112">
        <f>IF('נוסח ב'!AW47="נכון",2,0)</f>
        <v>0</v>
      </c>
      <c r="AW38" s="157">
        <f t="shared" si="7"/>
        <v>0</v>
      </c>
      <c r="AX38" s="134">
        <f t="shared" si="0"/>
        <v>0</v>
      </c>
      <c r="AY38" s="134">
        <f t="shared" si="8"/>
        <v>0</v>
      </c>
      <c r="AZ38" s="152">
        <f>'נוסח ב'!Y47</f>
        <v>0</v>
      </c>
      <c r="BA38" s="88">
        <f t="shared" si="1"/>
        <v>0</v>
      </c>
      <c r="BB38"/>
      <c r="BC38"/>
      <c r="BD38"/>
    </row>
    <row r="39" spans="1:56" x14ac:dyDescent="0.2">
      <c r="A39" s="10">
        <v>31</v>
      </c>
      <c r="B39" s="111">
        <f>'נוסח ב'!B48</f>
        <v>0</v>
      </c>
      <c r="C39" s="112">
        <f>IF('נוסח ב'!C48="נכון",3,IF('נוסח ב'!C48="חלקי",2,0))</f>
        <v>0</v>
      </c>
      <c r="D39" s="112">
        <f>IF('נוסח ב'!D48=2,2,0)</f>
        <v>0</v>
      </c>
      <c r="E39" s="112">
        <f>IF('נוסח ב'!E48="נכון",2,0)</f>
        <v>0</v>
      </c>
      <c r="F39" s="112">
        <f>IF('נוסח ב'!F48="ג",2,0)</f>
        <v>0</v>
      </c>
      <c r="G39" s="112">
        <f>IF('נוסח ב'!G48="צוינו 3 מרכיבים",3,IF('נוסח ב'!G48="צוינו 2 מרכיבים",2,IF('נוסח ב'!G48="צוין מרכיב 1",1,0)))</f>
        <v>0</v>
      </c>
      <c r="H39" s="112">
        <f>IF('נוסח ב'!H48="נכון",4,IF('נוסח ב'!H48="חלקי",2,0))</f>
        <v>0</v>
      </c>
      <c r="I39" s="112">
        <f>IF('נוסח ב'!I48="נכון",2,IF('נוסח ב'!I48="חלקי",1,0))</f>
        <v>0</v>
      </c>
      <c r="J39" s="112">
        <f>IF('נוסח ב'!J48="3 תשובות נכונות",2,IF('נוסח ב'!J48="2 תשובות נכונות",1,0))</f>
        <v>0</v>
      </c>
      <c r="K39" s="112">
        <f>IF('נוסח ב'!K48="נכון",3,IF('נוסח ב'!K48="חלקי",2,0))</f>
        <v>0</v>
      </c>
      <c r="L39" s="112">
        <f>IF('נוסח ב'!L48="נכון",3,0)</f>
        <v>0</v>
      </c>
      <c r="M39" s="112">
        <f>IF('נוסח ב'!M48=3,2,0)</f>
        <v>0</v>
      </c>
      <c r="N39" s="112">
        <f>IF('נוסח ב'!N48="נכון",3,IF('נוסח ב'!N48="חלקי",1,0))</f>
        <v>0</v>
      </c>
      <c r="O39" s="121">
        <f t="shared" si="2"/>
        <v>0</v>
      </c>
      <c r="P39" s="156">
        <f>IF('נוסח ב'!P48="א",2,0)</f>
        <v>0</v>
      </c>
      <c r="Q39" s="112">
        <f>IF('נוסח ב'!Q48="4 תשובות נכונות",3,IF('נוסח ב'!Q48="3 תשובות נכונות",2,IF('נוסח ב'!Q48="2 תשובות נכונות",1,0)))</f>
        <v>0</v>
      </c>
      <c r="R39" s="112">
        <f>IF('נוסח ב'!R48="4 תשובות נכונות",3,IF('נוסח ב'!R48="3 תשובות נכונות",2,IF('נוסח ב'!R48="2 תשובות נכונות",1,0)))</f>
        <v>0</v>
      </c>
      <c r="S39" s="112">
        <f>IF('נוסח ב'!S48="נכון",3,IF('נוסח ב'!S48="חלקי - 2 נקודות",2,IF('נוסח ב'!S48="חלקי - נקודה 1",1,0)))</f>
        <v>0</v>
      </c>
      <c r="T39" s="155">
        <f>IF('נוסח ב'!T48="נכון",3,IF('נוסח ב'!T48="חלקי",2,0))</f>
        <v>0</v>
      </c>
      <c r="U39" s="155">
        <f>IF('נוסח ב'!U48="נכון",2,0)</f>
        <v>0</v>
      </c>
      <c r="V39" s="152">
        <f t="shared" si="3"/>
        <v>0</v>
      </c>
      <c r="W39" s="155">
        <f>IF('נוסח ב'!W48="4 יצוגים נכונים",4,IF('נוסח ב'!W48="3 יצוגים נכונים",3,IF('נוסח ב'!W48="2 יצוגים נכונים",2,IF('נוסח ב'!W48="יצוג נכון 1",1,0))))</f>
        <v>0</v>
      </c>
      <c r="X39" s="155">
        <f>IF('נוסח ב'!X48="4 תשובות נכונות",2,IF('נוסח ב'!X48="2 או 3 תשובות נכונות",1,0))</f>
        <v>0</v>
      </c>
      <c r="Y39" s="152">
        <f t="shared" si="4"/>
        <v>0</v>
      </c>
      <c r="Z39" s="112">
        <f>IF('נוסח ב'!AA48=4,2,0)</f>
        <v>0</v>
      </c>
      <c r="AA39" s="112">
        <f>IF('נוסח ב'!AB48=2,2,0)</f>
        <v>0</v>
      </c>
      <c r="AB39" s="112">
        <f>IF('נוסח ב'!AC48="נכון",2,0)</f>
        <v>0</v>
      </c>
      <c r="AC39" s="112">
        <f>IF('נוסח ב'!AD48="נכון",2,0)</f>
        <v>0</v>
      </c>
      <c r="AD39" s="112">
        <f>IF('נוסח ב'!AE48="נכון",2,0)</f>
        <v>0</v>
      </c>
      <c r="AE39" s="112">
        <f>IF('נוסח ב'!AF48="ד",2,0)</f>
        <v>0</v>
      </c>
      <c r="AF39" s="112">
        <f>IF('נוסח ב'!AG48="נכון",2,0)</f>
        <v>0</v>
      </c>
      <c r="AG39" s="112">
        <f>IF('נוסח ב'!AH48="נכון",2,0)</f>
        <v>0</v>
      </c>
      <c r="AH39" s="121">
        <f t="shared" si="5"/>
        <v>0</v>
      </c>
      <c r="AI39" s="112">
        <f>IF('נוסח ב'!AJ48="נכון",3,IF('נוסח ב'!AJ48="חלקי",2,0))</f>
        <v>0</v>
      </c>
      <c r="AJ39" s="112">
        <f>IF('נוסח ב'!AK48="נכון",2,0)</f>
        <v>0</v>
      </c>
      <c r="AK39" s="112">
        <f>IF('נוסח ב'!AL48="נכון",3,IF('נוסח ב'!AL48="חלקי",2,0))</f>
        <v>0</v>
      </c>
      <c r="AL39" s="112">
        <f>IF('נוסח ב'!AM48="א",2,0)</f>
        <v>0</v>
      </c>
      <c r="AM39" s="112">
        <f>IF('נוסח ב'!AN48="נכון",3,IF('נוסח ב'!AN48="רק הסבר ביולוגי נכון",2,IF('נוסח ב'!AN48="רק ציון נתונים נכונים",1,0)))</f>
        <v>0</v>
      </c>
      <c r="AN39" s="112">
        <f>IF('נוסח ב'!AO48=3,2,0)</f>
        <v>0</v>
      </c>
      <c r="AO39" s="112">
        <f>IF('נוסח ב'!AP48="צוינו 2 מרכיבים",2,IF('נוסח ב'!AP48="צוין מרכיב 1",1,0))</f>
        <v>0</v>
      </c>
      <c r="AP39" s="112">
        <f>IF('נוסח ב'!AQ48="צוינו 2 מרכיבים",2,IF('נוסח ב'!AQ48="צוין מרכיב 1",1,0))</f>
        <v>0</v>
      </c>
      <c r="AQ39" s="157">
        <f t="shared" si="6"/>
        <v>0</v>
      </c>
      <c r="AR39" s="112">
        <f>IF('נוסח ב'!AS48=2,2,0)</f>
        <v>0</v>
      </c>
      <c r="AS39" s="112">
        <f>IF('נוסח ב'!AT48="נכון",4,IF('נוסח ב'!AT48="חלקי - 3 נקודות",3,IF('נוסח ב'!AT48="חלקי - 2 נקודות",2,IF('נוסח ב'!AT48="חלקי - נקודה 1",1,0))))</f>
        <v>0</v>
      </c>
      <c r="AT39" s="156">
        <f>IF('נוסח ב'!AU48="2 השלמות נכונות",2,IF('נוסח ב'!AU48="השלמה נכונה אחת",1,0))</f>
        <v>0</v>
      </c>
      <c r="AU39" s="156">
        <f>IF('נוסח ב'!AV48="3 תשובות נכונות",2,IF('נוסח ב'!AV48="2 תשובות נכונות",1,0))</f>
        <v>0</v>
      </c>
      <c r="AV39" s="112">
        <f>IF('נוסח ב'!AW48="נכון",2,0)</f>
        <v>0</v>
      </c>
      <c r="AW39" s="157">
        <f t="shared" si="7"/>
        <v>0</v>
      </c>
      <c r="AX39" s="134">
        <f t="shared" si="0"/>
        <v>0</v>
      </c>
      <c r="AY39" s="134">
        <f t="shared" si="8"/>
        <v>0</v>
      </c>
      <c r="AZ39" s="152">
        <f>'נוסח ב'!Y48</f>
        <v>0</v>
      </c>
      <c r="BA39" s="88">
        <f t="shared" si="1"/>
        <v>0</v>
      </c>
      <c r="BB39"/>
      <c r="BC39"/>
      <c r="BD39"/>
    </row>
    <row r="40" spans="1:56" x14ac:dyDescent="0.2">
      <c r="A40" s="10">
        <v>32</v>
      </c>
      <c r="B40" s="111">
        <f>'נוסח ב'!B49</f>
        <v>0</v>
      </c>
      <c r="C40" s="112">
        <f>IF('נוסח ב'!C49="נכון",3,IF('נוסח ב'!C49="חלקי",2,0))</f>
        <v>0</v>
      </c>
      <c r="D40" s="112">
        <f>IF('נוסח ב'!D49=2,2,0)</f>
        <v>0</v>
      </c>
      <c r="E40" s="112">
        <f>IF('נוסח ב'!E49="נכון",2,0)</f>
        <v>0</v>
      </c>
      <c r="F40" s="112">
        <f>IF('נוסח ב'!F49="ג",2,0)</f>
        <v>0</v>
      </c>
      <c r="G40" s="112">
        <f>IF('נוסח ב'!G49="צוינו 3 מרכיבים",3,IF('נוסח ב'!G49="צוינו 2 מרכיבים",2,IF('נוסח ב'!G49="צוין מרכיב 1",1,0)))</f>
        <v>0</v>
      </c>
      <c r="H40" s="112">
        <f>IF('נוסח ב'!H49="נכון",4,IF('נוסח ב'!H49="חלקי",2,0))</f>
        <v>0</v>
      </c>
      <c r="I40" s="112">
        <f>IF('נוסח ב'!I49="נכון",2,IF('נוסח ב'!I49="חלקי",1,0))</f>
        <v>0</v>
      </c>
      <c r="J40" s="112">
        <f>IF('נוסח ב'!J49="3 תשובות נכונות",2,IF('נוסח ב'!J49="2 תשובות נכונות",1,0))</f>
        <v>0</v>
      </c>
      <c r="K40" s="112">
        <f>IF('נוסח ב'!K49="נכון",3,IF('נוסח ב'!K49="חלקי",2,0))</f>
        <v>0</v>
      </c>
      <c r="L40" s="112">
        <f>IF('נוסח ב'!L49="נכון",3,0)</f>
        <v>0</v>
      </c>
      <c r="M40" s="112">
        <f>IF('נוסח ב'!M49=3,2,0)</f>
        <v>0</v>
      </c>
      <c r="N40" s="112">
        <f>IF('נוסח ב'!N49="נכון",3,IF('נוסח ב'!N49="חלקי",1,0))</f>
        <v>0</v>
      </c>
      <c r="O40" s="121">
        <f t="shared" si="2"/>
        <v>0</v>
      </c>
      <c r="P40" s="156">
        <f>IF('נוסח ב'!P49="א",2,0)</f>
        <v>0</v>
      </c>
      <c r="Q40" s="112">
        <f>IF('נוסח ב'!Q49="4 תשובות נכונות",3,IF('נוסח ב'!Q49="3 תשובות נכונות",2,IF('נוסח ב'!Q49="2 תשובות נכונות",1,0)))</f>
        <v>0</v>
      </c>
      <c r="R40" s="112">
        <f>IF('נוסח ב'!R49="4 תשובות נכונות",3,IF('נוסח ב'!R49="3 תשובות נכונות",2,IF('נוסח ב'!R49="2 תשובות נכונות",1,0)))</f>
        <v>0</v>
      </c>
      <c r="S40" s="112">
        <f>IF('נוסח ב'!S49="נכון",3,IF('נוסח ב'!S49="חלקי - 2 נקודות",2,IF('נוסח ב'!S49="חלקי - נקודה 1",1,0)))</f>
        <v>0</v>
      </c>
      <c r="T40" s="155">
        <f>IF('נוסח ב'!T49="נכון",3,IF('נוסח ב'!T49="חלקי",2,0))</f>
        <v>0</v>
      </c>
      <c r="U40" s="155">
        <f>IF('נוסח ב'!U49="נכון",2,0)</f>
        <v>0</v>
      </c>
      <c r="V40" s="152">
        <f t="shared" si="3"/>
        <v>0</v>
      </c>
      <c r="W40" s="155">
        <f>IF('נוסח ב'!W49="4 יצוגים נכונים",4,IF('נוסח ב'!W49="3 יצוגים נכונים",3,IF('נוסח ב'!W49="2 יצוגים נכונים",2,IF('נוסח ב'!W49="יצוג נכון 1",1,0))))</f>
        <v>0</v>
      </c>
      <c r="X40" s="155">
        <f>IF('נוסח ב'!X49="4 תשובות נכונות",2,IF('נוסח ב'!X49="2 או 3 תשובות נכונות",1,0))</f>
        <v>0</v>
      </c>
      <c r="Y40" s="152">
        <f t="shared" si="4"/>
        <v>0</v>
      </c>
      <c r="Z40" s="112">
        <f>IF('נוסח ב'!AA49=4,2,0)</f>
        <v>0</v>
      </c>
      <c r="AA40" s="112">
        <f>IF('נוסח ב'!AB49=2,2,0)</f>
        <v>0</v>
      </c>
      <c r="AB40" s="112">
        <f>IF('נוסח ב'!AC49="נכון",2,0)</f>
        <v>0</v>
      </c>
      <c r="AC40" s="112">
        <f>IF('נוסח ב'!AD49="נכון",2,0)</f>
        <v>0</v>
      </c>
      <c r="AD40" s="112">
        <f>IF('נוסח ב'!AE49="נכון",2,0)</f>
        <v>0</v>
      </c>
      <c r="AE40" s="112">
        <f>IF('נוסח ב'!AF49="ד",2,0)</f>
        <v>0</v>
      </c>
      <c r="AF40" s="112">
        <f>IF('נוסח ב'!AG49="נכון",2,0)</f>
        <v>0</v>
      </c>
      <c r="AG40" s="112">
        <f>IF('נוסח ב'!AH49="נכון",2,0)</f>
        <v>0</v>
      </c>
      <c r="AH40" s="121">
        <f t="shared" si="5"/>
        <v>0</v>
      </c>
      <c r="AI40" s="112">
        <f>IF('נוסח ב'!AJ49="נכון",3,IF('נוסח ב'!AJ49="חלקי",2,0))</f>
        <v>0</v>
      </c>
      <c r="AJ40" s="112">
        <f>IF('נוסח ב'!AK49="נכון",2,0)</f>
        <v>0</v>
      </c>
      <c r="AK40" s="112">
        <f>IF('נוסח ב'!AL49="נכון",3,IF('נוסח ב'!AL49="חלקי",2,0))</f>
        <v>0</v>
      </c>
      <c r="AL40" s="112">
        <f>IF('נוסח ב'!AM49="א",2,0)</f>
        <v>0</v>
      </c>
      <c r="AM40" s="112">
        <f>IF('נוסח ב'!AN49="נכון",3,IF('נוסח ב'!AN49="רק הסבר ביולוגי נכון",2,IF('נוסח ב'!AN49="רק ציון נתונים נכונים",1,0)))</f>
        <v>0</v>
      </c>
      <c r="AN40" s="112">
        <f>IF('נוסח ב'!AO49=3,2,0)</f>
        <v>0</v>
      </c>
      <c r="AO40" s="112">
        <f>IF('נוסח ב'!AP49="צוינו 2 מרכיבים",2,IF('נוסח ב'!AP49="צוין מרכיב 1",1,0))</f>
        <v>0</v>
      </c>
      <c r="AP40" s="112">
        <f>IF('נוסח ב'!AQ49="צוינו 2 מרכיבים",2,IF('נוסח ב'!AQ49="צוין מרכיב 1",1,0))</f>
        <v>0</v>
      </c>
      <c r="AQ40" s="157">
        <f t="shared" si="6"/>
        <v>0</v>
      </c>
      <c r="AR40" s="112">
        <f>IF('נוסח ב'!AS49=2,2,0)</f>
        <v>0</v>
      </c>
      <c r="AS40" s="112">
        <f>IF('נוסח ב'!AT49="נכון",4,IF('נוסח ב'!AT49="חלקי - 3 נקודות",3,IF('נוסח ב'!AT49="חלקי - 2 נקודות",2,IF('נוסח ב'!AT49="חלקי - נקודה 1",1,0))))</f>
        <v>0</v>
      </c>
      <c r="AT40" s="156">
        <f>IF('נוסח ב'!AU49="2 השלמות נכונות",2,IF('נוסח ב'!AU49="השלמה נכונה אחת",1,0))</f>
        <v>0</v>
      </c>
      <c r="AU40" s="156">
        <f>IF('נוסח ב'!AV49="3 תשובות נכונות",2,IF('נוסח ב'!AV49="2 תשובות נכונות",1,0))</f>
        <v>0</v>
      </c>
      <c r="AV40" s="112">
        <f>IF('נוסח ב'!AW49="נכון",2,0)</f>
        <v>0</v>
      </c>
      <c r="AW40" s="157">
        <f t="shared" si="7"/>
        <v>0</v>
      </c>
      <c r="AX40" s="134">
        <f t="shared" si="0"/>
        <v>0</v>
      </c>
      <c r="AY40" s="134">
        <f t="shared" si="8"/>
        <v>0</v>
      </c>
      <c r="AZ40" s="152">
        <f>'נוסח ב'!Y49</f>
        <v>0</v>
      </c>
      <c r="BA40" s="88">
        <f t="shared" si="1"/>
        <v>0</v>
      </c>
      <c r="BB40"/>
      <c r="BC40"/>
      <c r="BD40"/>
    </row>
    <row r="41" spans="1:56" x14ac:dyDescent="0.2">
      <c r="A41" s="10">
        <v>33</v>
      </c>
      <c r="B41" s="111">
        <f>'נוסח ב'!B50</f>
        <v>0</v>
      </c>
      <c r="C41" s="112">
        <f>IF('נוסח ב'!C50="נכון",3,IF('נוסח ב'!C50="חלקי",2,0))</f>
        <v>0</v>
      </c>
      <c r="D41" s="112">
        <f>IF('נוסח ב'!D50=2,2,0)</f>
        <v>0</v>
      </c>
      <c r="E41" s="112">
        <f>IF('נוסח ב'!E50="נכון",2,0)</f>
        <v>0</v>
      </c>
      <c r="F41" s="112">
        <f>IF('נוסח ב'!F50="ג",2,0)</f>
        <v>0</v>
      </c>
      <c r="G41" s="112">
        <f>IF('נוסח ב'!G50="צוינו 3 מרכיבים",3,IF('נוסח ב'!G50="צוינו 2 מרכיבים",2,IF('נוסח ב'!G50="צוין מרכיב 1",1,0)))</f>
        <v>0</v>
      </c>
      <c r="H41" s="112">
        <f>IF('נוסח ב'!H50="נכון",4,IF('נוסח ב'!H50="חלקי",2,0))</f>
        <v>0</v>
      </c>
      <c r="I41" s="112">
        <f>IF('נוסח ב'!I50="נכון",2,IF('נוסח ב'!I50="חלקי",1,0))</f>
        <v>0</v>
      </c>
      <c r="J41" s="112">
        <f>IF('נוסח ב'!J50="3 תשובות נכונות",2,IF('נוסח ב'!J50="2 תשובות נכונות",1,0))</f>
        <v>0</v>
      </c>
      <c r="K41" s="112">
        <f>IF('נוסח ב'!K50="נכון",3,IF('נוסח ב'!K50="חלקי",2,0))</f>
        <v>0</v>
      </c>
      <c r="L41" s="112">
        <f>IF('נוסח ב'!L50="נכון",3,0)</f>
        <v>0</v>
      </c>
      <c r="M41" s="112">
        <f>IF('נוסח ב'!M50=3,2,0)</f>
        <v>0</v>
      </c>
      <c r="N41" s="112">
        <f>IF('נוסח ב'!N50="נכון",3,IF('נוסח ב'!N50="חלקי",1,0))</f>
        <v>0</v>
      </c>
      <c r="O41" s="121">
        <f t="shared" si="2"/>
        <v>0</v>
      </c>
      <c r="P41" s="156">
        <f>IF('נוסח ב'!P50="א",2,0)</f>
        <v>0</v>
      </c>
      <c r="Q41" s="112">
        <f>IF('נוסח ב'!Q50="4 תשובות נכונות",3,IF('נוסח ב'!Q50="3 תשובות נכונות",2,IF('נוסח ב'!Q50="2 תשובות נכונות",1,0)))</f>
        <v>0</v>
      </c>
      <c r="R41" s="112">
        <f>IF('נוסח ב'!R50="4 תשובות נכונות",3,IF('נוסח ב'!R50="3 תשובות נכונות",2,IF('נוסח ב'!R50="2 תשובות נכונות",1,0)))</f>
        <v>0</v>
      </c>
      <c r="S41" s="112">
        <f>IF('נוסח ב'!S50="נכון",3,IF('נוסח ב'!S50="חלקי - 2 נקודות",2,IF('נוסח ב'!S50="חלקי - נקודה 1",1,0)))</f>
        <v>0</v>
      </c>
      <c r="T41" s="155">
        <f>IF('נוסח ב'!T50="נכון",3,IF('נוסח ב'!T50="חלקי",2,0))</f>
        <v>0</v>
      </c>
      <c r="U41" s="155">
        <f>IF('נוסח ב'!U50="נכון",2,0)</f>
        <v>0</v>
      </c>
      <c r="V41" s="152">
        <f t="shared" si="3"/>
        <v>0</v>
      </c>
      <c r="W41" s="155">
        <f>IF('נוסח ב'!W50="4 יצוגים נכונים",4,IF('נוסח ב'!W50="3 יצוגים נכונים",3,IF('נוסח ב'!W50="2 יצוגים נכונים",2,IF('נוסח ב'!W50="יצוג נכון 1",1,0))))</f>
        <v>0</v>
      </c>
      <c r="X41" s="155">
        <f>IF('נוסח ב'!X50="4 תשובות נכונות",2,IF('נוסח ב'!X50="2 או 3 תשובות נכונות",1,0))</f>
        <v>0</v>
      </c>
      <c r="Y41" s="152">
        <f t="shared" si="4"/>
        <v>0</v>
      </c>
      <c r="Z41" s="112">
        <f>IF('נוסח ב'!AA50=4,2,0)</f>
        <v>0</v>
      </c>
      <c r="AA41" s="112">
        <f>IF('נוסח ב'!AB50=2,2,0)</f>
        <v>0</v>
      </c>
      <c r="AB41" s="112">
        <f>IF('נוסח ב'!AC50="נכון",2,0)</f>
        <v>0</v>
      </c>
      <c r="AC41" s="112">
        <f>IF('נוסח ב'!AD50="נכון",2,0)</f>
        <v>0</v>
      </c>
      <c r="AD41" s="112">
        <f>IF('נוסח ב'!AE50="נכון",2,0)</f>
        <v>0</v>
      </c>
      <c r="AE41" s="112">
        <f>IF('נוסח ב'!AF50="ד",2,0)</f>
        <v>0</v>
      </c>
      <c r="AF41" s="112">
        <f>IF('נוסח ב'!AG50="נכון",2,0)</f>
        <v>0</v>
      </c>
      <c r="AG41" s="112">
        <f>IF('נוסח ב'!AH50="נכון",2,0)</f>
        <v>0</v>
      </c>
      <c r="AH41" s="121">
        <f t="shared" si="5"/>
        <v>0</v>
      </c>
      <c r="AI41" s="112">
        <f>IF('נוסח ב'!AJ50="נכון",3,IF('נוסח ב'!AJ50="חלקי",2,0))</f>
        <v>0</v>
      </c>
      <c r="AJ41" s="112">
        <f>IF('נוסח ב'!AK50="נכון",2,0)</f>
        <v>0</v>
      </c>
      <c r="AK41" s="112">
        <f>IF('נוסח ב'!AL50="נכון",3,IF('נוסח ב'!AL50="חלקי",2,0))</f>
        <v>0</v>
      </c>
      <c r="AL41" s="112">
        <f>IF('נוסח ב'!AM50="א",2,0)</f>
        <v>0</v>
      </c>
      <c r="AM41" s="112">
        <f>IF('נוסח ב'!AN50="נכון",3,IF('נוסח ב'!AN50="רק הסבר ביולוגי נכון",2,IF('נוסח ב'!AN50="רק ציון נתונים נכונים",1,0)))</f>
        <v>0</v>
      </c>
      <c r="AN41" s="112">
        <f>IF('נוסח ב'!AO50=3,2,0)</f>
        <v>0</v>
      </c>
      <c r="AO41" s="112">
        <f>IF('נוסח ב'!AP50="צוינו 2 מרכיבים",2,IF('נוסח ב'!AP50="צוין מרכיב 1",1,0))</f>
        <v>0</v>
      </c>
      <c r="AP41" s="112">
        <f>IF('נוסח ב'!AQ50="צוינו 2 מרכיבים",2,IF('נוסח ב'!AQ50="צוין מרכיב 1",1,0))</f>
        <v>0</v>
      </c>
      <c r="AQ41" s="157">
        <f t="shared" si="6"/>
        <v>0</v>
      </c>
      <c r="AR41" s="112">
        <f>IF('נוסח ב'!AS50=2,2,0)</f>
        <v>0</v>
      </c>
      <c r="AS41" s="112">
        <f>IF('נוסח ב'!AT50="נכון",4,IF('נוסח ב'!AT50="חלקי - 3 נקודות",3,IF('נוסח ב'!AT50="חלקי - 2 נקודות",2,IF('נוסח ב'!AT50="חלקי - נקודה 1",1,0))))</f>
        <v>0</v>
      </c>
      <c r="AT41" s="156">
        <f>IF('נוסח ב'!AU50="2 השלמות נכונות",2,IF('נוסח ב'!AU50="השלמה נכונה אחת",1,0))</f>
        <v>0</v>
      </c>
      <c r="AU41" s="156">
        <f>IF('נוסח ב'!AV50="3 תשובות נכונות",2,IF('נוסח ב'!AV50="2 תשובות נכונות",1,0))</f>
        <v>0</v>
      </c>
      <c r="AV41" s="112">
        <f>IF('נוסח ב'!AW50="נכון",2,0)</f>
        <v>0</v>
      </c>
      <c r="AW41" s="157">
        <f t="shared" si="7"/>
        <v>0</v>
      </c>
      <c r="AX41" s="134">
        <f t="shared" si="0"/>
        <v>0</v>
      </c>
      <c r="AY41" s="134">
        <f t="shared" si="8"/>
        <v>0</v>
      </c>
      <c r="AZ41" s="152">
        <f>'נוסח ב'!Y50</f>
        <v>0</v>
      </c>
      <c r="BA41" s="88">
        <f t="shared" si="1"/>
        <v>0</v>
      </c>
      <c r="BB41"/>
      <c r="BC41"/>
      <c r="BD41"/>
    </row>
    <row r="42" spans="1:56" x14ac:dyDescent="0.2">
      <c r="A42" s="10">
        <v>34</v>
      </c>
      <c r="B42" s="111">
        <f>'נוסח ב'!B51</f>
        <v>0</v>
      </c>
      <c r="C42" s="112">
        <f>IF('נוסח ב'!C51="נכון",3,IF('נוסח ב'!C51="חלקי",2,0))</f>
        <v>0</v>
      </c>
      <c r="D42" s="112">
        <f>IF('נוסח ב'!D51=2,2,0)</f>
        <v>0</v>
      </c>
      <c r="E42" s="112">
        <f>IF('נוסח ב'!E51="נכון",2,0)</f>
        <v>0</v>
      </c>
      <c r="F42" s="112">
        <f>IF('נוסח ב'!F51="ג",2,0)</f>
        <v>0</v>
      </c>
      <c r="G42" s="112">
        <f>IF('נוסח ב'!G51="צוינו 3 מרכיבים",3,IF('נוסח ב'!G51="צוינו 2 מרכיבים",2,IF('נוסח ב'!G51="צוין מרכיב 1",1,0)))</f>
        <v>0</v>
      </c>
      <c r="H42" s="112">
        <f>IF('נוסח ב'!H51="נכון",4,IF('נוסח ב'!H51="חלקי",2,0))</f>
        <v>0</v>
      </c>
      <c r="I42" s="112">
        <f>IF('נוסח ב'!I51="נכון",2,IF('נוסח ב'!I51="חלקי",1,0))</f>
        <v>0</v>
      </c>
      <c r="J42" s="112">
        <f>IF('נוסח ב'!J51="3 תשובות נכונות",2,IF('נוסח ב'!J51="2 תשובות נכונות",1,0))</f>
        <v>0</v>
      </c>
      <c r="K42" s="112">
        <f>IF('נוסח ב'!K51="נכון",3,IF('נוסח ב'!K51="חלקי",2,0))</f>
        <v>0</v>
      </c>
      <c r="L42" s="112">
        <f>IF('נוסח ב'!L51="נכון",3,0)</f>
        <v>0</v>
      </c>
      <c r="M42" s="112">
        <f>IF('נוסח ב'!M51=3,2,0)</f>
        <v>0</v>
      </c>
      <c r="N42" s="112">
        <f>IF('נוסח ב'!N51="נכון",3,IF('נוסח ב'!N51="חלקי",1,0))</f>
        <v>0</v>
      </c>
      <c r="O42" s="121">
        <f t="shared" si="2"/>
        <v>0</v>
      </c>
      <c r="P42" s="156">
        <f>IF('נוסח ב'!P51="א",2,0)</f>
        <v>0</v>
      </c>
      <c r="Q42" s="112">
        <f>IF('נוסח ב'!Q51="4 תשובות נכונות",3,IF('נוסח ב'!Q51="3 תשובות נכונות",2,IF('נוסח ב'!Q51="2 תשובות נכונות",1,0)))</f>
        <v>0</v>
      </c>
      <c r="R42" s="112">
        <f>IF('נוסח ב'!R51="4 תשובות נכונות",3,IF('נוסח ב'!R51="3 תשובות נכונות",2,IF('נוסח ב'!R51="2 תשובות נכונות",1,0)))</f>
        <v>0</v>
      </c>
      <c r="S42" s="112">
        <f>IF('נוסח ב'!S51="נכון",3,IF('נוסח ב'!S51="חלקי - 2 נקודות",2,IF('נוסח ב'!S51="חלקי - נקודה 1",1,0)))</f>
        <v>0</v>
      </c>
      <c r="T42" s="155">
        <f>IF('נוסח ב'!T51="נכון",3,IF('נוסח ב'!T51="חלקי",2,0))</f>
        <v>0</v>
      </c>
      <c r="U42" s="155">
        <f>IF('נוסח ב'!U51="נכון",2,0)</f>
        <v>0</v>
      </c>
      <c r="V42" s="152">
        <f t="shared" si="3"/>
        <v>0</v>
      </c>
      <c r="W42" s="155">
        <f>IF('נוסח ב'!W51="4 יצוגים נכונים",4,IF('נוסח ב'!W51="3 יצוגים נכונים",3,IF('נוסח ב'!W51="2 יצוגים נכונים",2,IF('נוסח ב'!W51="יצוג נכון 1",1,0))))</f>
        <v>0</v>
      </c>
      <c r="X42" s="155">
        <f>IF('נוסח ב'!X51="4 תשובות נכונות",2,IF('נוסח ב'!X51="2 או 3 תשובות נכונות",1,0))</f>
        <v>0</v>
      </c>
      <c r="Y42" s="152">
        <f t="shared" si="4"/>
        <v>0</v>
      </c>
      <c r="Z42" s="112">
        <f>IF('נוסח ב'!AA51=4,2,0)</f>
        <v>0</v>
      </c>
      <c r="AA42" s="112">
        <f>IF('נוסח ב'!AB51=2,2,0)</f>
        <v>0</v>
      </c>
      <c r="AB42" s="112">
        <f>IF('נוסח ב'!AC51="נכון",2,0)</f>
        <v>0</v>
      </c>
      <c r="AC42" s="112">
        <f>IF('נוסח ב'!AD51="נכון",2,0)</f>
        <v>0</v>
      </c>
      <c r="AD42" s="112">
        <f>IF('נוסח ב'!AE51="נכון",2,0)</f>
        <v>0</v>
      </c>
      <c r="AE42" s="112">
        <f>IF('נוסח ב'!AF51="ד",2,0)</f>
        <v>0</v>
      </c>
      <c r="AF42" s="112">
        <f>IF('נוסח ב'!AG51="נכון",2,0)</f>
        <v>0</v>
      </c>
      <c r="AG42" s="112">
        <f>IF('נוסח ב'!AH51="נכון",2,0)</f>
        <v>0</v>
      </c>
      <c r="AH42" s="121">
        <f t="shared" si="5"/>
        <v>0</v>
      </c>
      <c r="AI42" s="112">
        <f>IF('נוסח ב'!AJ51="נכון",3,IF('נוסח ב'!AJ51="חלקי",2,0))</f>
        <v>0</v>
      </c>
      <c r="AJ42" s="112">
        <f>IF('נוסח ב'!AK51="נכון",2,0)</f>
        <v>0</v>
      </c>
      <c r="AK42" s="112">
        <f>IF('נוסח ב'!AL51="נכון",3,IF('נוסח ב'!AL51="חלקי",2,0))</f>
        <v>0</v>
      </c>
      <c r="AL42" s="112">
        <f>IF('נוסח ב'!AM51="א",2,0)</f>
        <v>0</v>
      </c>
      <c r="AM42" s="112">
        <f>IF('נוסח ב'!AN51="נכון",3,IF('נוסח ב'!AN51="רק הסבר ביולוגי נכון",2,IF('נוסח ב'!AN51="רק ציון נתונים נכונים",1,0)))</f>
        <v>0</v>
      </c>
      <c r="AN42" s="112">
        <f>IF('נוסח ב'!AO51=3,2,0)</f>
        <v>0</v>
      </c>
      <c r="AO42" s="112">
        <f>IF('נוסח ב'!AP51="צוינו 2 מרכיבים",2,IF('נוסח ב'!AP51="צוין מרכיב 1",1,0))</f>
        <v>0</v>
      </c>
      <c r="AP42" s="112">
        <f>IF('נוסח ב'!AQ51="צוינו 2 מרכיבים",2,IF('נוסח ב'!AQ51="צוין מרכיב 1",1,0))</f>
        <v>0</v>
      </c>
      <c r="AQ42" s="157">
        <f t="shared" si="6"/>
        <v>0</v>
      </c>
      <c r="AR42" s="112">
        <f>IF('נוסח ב'!AS51=2,2,0)</f>
        <v>0</v>
      </c>
      <c r="AS42" s="112">
        <f>IF('נוסח ב'!AT51="נכון",4,IF('נוסח ב'!AT51="חלקי - 3 נקודות",3,IF('נוסח ב'!AT51="חלקי - 2 נקודות",2,IF('נוסח ב'!AT51="חלקי - נקודה 1",1,0))))</f>
        <v>0</v>
      </c>
      <c r="AT42" s="156">
        <f>IF('נוסח ב'!AU51="2 השלמות נכונות",2,IF('נוסח ב'!AU51="השלמה נכונה אחת",1,0))</f>
        <v>0</v>
      </c>
      <c r="AU42" s="156">
        <f>IF('נוסח ב'!AV51="3 תשובות נכונות",2,IF('נוסח ב'!AV51="2 תשובות נכונות",1,0))</f>
        <v>0</v>
      </c>
      <c r="AV42" s="112">
        <f>IF('נוסח ב'!AW51="נכון",2,0)</f>
        <v>0</v>
      </c>
      <c r="AW42" s="157">
        <f t="shared" si="7"/>
        <v>0</v>
      </c>
      <c r="AX42" s="134">
        <f t="shared" si="0"/>
        <v>0</v>
      </c>
      <c r="AY42" s="134">
        <f t="shared" si="8"/>
        <v>0</v>
      </c>
      <c r="AZ42" s="152">
        <f>'נוסח ב'!Y51</f>
        <v>0</v>
      </c>
      <c r="BA42" s="88">
        <f t="shared" si="1"/>
        <v>0</v>
      </c>
      <c r="BB42"/>
      <c r="BC42"/>
      <c r="BD42"/>
    </row>
    <row r="43" spans="1:56" x14ac:dyDescent="0.2">
      <c r="A43" s="10">
        <v>35</v>
      </c>
      <c r="B43" s="111">
        <f>'נוסח ב'!B52</f>
        <v>0</v>
      </c>
      <c r="C43" s="112">
        <f>IF('נוסח ב'!C52="נכון",3,IF('נוסח ב'!C52="חלקי",2,0))</f>
        <v>0</v>
      </c>
      <c r="D43" s="112">
        <f>IF('נוסח ב'!D52=2,2,0)</f>
        <v>0</v>
      </c>
      <c r="E43" s="112">
        <f>IF('נוסח ב'!E52="נכון",2,0)</f>
        <v>0</v>
      </c>
      <c r="F43" s="112">
        <f>IF('נוסח ב'!F52="ג",2,0)</f>
        <v>0</v>
      </c>
      <c r="G43" s="112">
        <f>IF('נוסח ב'!G52="צוינו 3 מרכיבים",3,IF('נוסח ב'!G52="צוינו 2 מרכיבים",2,IF('נוסח ב'!G52="צוין מרכיב 1",1,0)))</f>
        <v>0</v>
      </c>
      <c r="H43" s="112">
        <f>IF('נוסח ב'!H52="נכון",4,IF('נוסח ב'!H52="חלקי",2,0))</f>
        <v>0</v>
      </c>
      <c r="I43" s="112">
        <f>IF('נוסח ב'!I52="נכון",2,IF('נוסח ב'!I52="חלקי",1,0))</f>
        <v>0</v>
      </c>
      <c r="J43" s="112">
        <f>IF('נוסח ב'!J52="3 תשובות נכונות",2,IF('נוסח ב'!J52="2 תשובות נכונות",1,0))</f>
        <v>0</v>
      </c>
      <c r="K43" s="112">
        <f>IF('נוסח ב'!K52="נכון",3,IF('נוסח ב'!K52="חלקי",2,0))</f>
        <v>0</v>
      </c>
      <c r="L43" s="112">
        <f>IF('נוסח ב'!L52="נכון",3,0)</f>
        <v>0</v>
      </c>
      <c r="M43" s="112">
        <f>IF('נוסח ב'!M52=3,2,0)</f>
        <v>0</v>
      </c>
      <c r="N43" s="112">
        <f>IF('נוסח ב'!N52="נכון",3,IF('נוסח ב'!N52="חלקי",1,0))</f>
        <v>0</v>
      </c>
      <c r="O43" s="121">
        <f t="shared" si="2"/>
        <v>0</v>
      </c>
      <c r="P43" s="156">
        <f>IF('נוסח ב'!P52="א",2,0)</f>
        <v>0</v>
      </c>
      <c r="Q43" s="112">
        <f>IF('נוסח ב'!Q52="4 תשובות נכונות",3,IF('נוסח ב'!Q52="3 תשובות נכונות",2,IF('נוסח ב'!Q52="2 תשובות נכונות",1,0)))</f>
        <v>0</v>
      </c>
      <c r="R43" s="112">
        <f>IF('נוסח ב'!R52="4 תשובות נכונות",3,IF('נוסח ב'!R52="3 תשובות נכונות",2,IF('נוסח ב'!R52="2 תשובות נכונות",1,0)))</f>
        <v>0</v>
      </c>
      <c r="S43" s="112">
        <f>IF('נוסח ב'!S52="נכון",3,IF('נוסח ב'!S52="חלקי - 2 נקודות",2,IF('נוסח ב'!S52="חלקי - נקודה 1",1,0)))</f>
        <v>0</v>
      </c>
      <c r="T43" s="155">
        <f>IF('נוסח ב'!T52="נכון",3,IF('נוסח ב'!T52="חלקי",2,0))</f>
        <v>0</v>
      </c>
      <c r="U43" s="155">
        <f>IF('נוסח ב'!U52="נכון",2,0)</f>
        <v>0</v>
      </c>
      <c r="V43" s="152">
        <f t="shared" si="3"/>
        <v>0</v>
      </c>
      <c r="W43" s="155">
        <f>IF('נוסח ב'!W52="4 יצוגים נכונים",4,IF('נוסח ב'!W52="3 יצוגים נכונים",3,IF('נוסח ב'!W52="2 יצוגים נכונים",2,IF('נוסח ב'!W52="יצוג נכון 1",1,0))))</f>
        <v>0</v>
      </c>
      <c r="X43" s="155">
        <f>IF('נוסח ב'!X52="4 תשובות נכונות",2,IF('נוסח ב'!X52="2 או 3 תשובות נכונות",1,0))</f>
        <v>0</v>
      </c>
      <c r="Y43" s="152">
        <f t="shared" si="4"/>
        <v>0</v>
      </c>
      <c r="Z43" s="112">
        <f>IF('נוסח ב'!AA52=4,2,0)</f>
        <v>0</v>
      </c>
      <c r="AA43" s="112">
        <f>IF('נוסח ב'!AB52=2,2,0)</f>
        <v>0</v>
      </c>
      <c r="AB43" s="112">
        <f>IF('נוסח ב'!AC52="נכון",2,0)</f>
        <v>0</v>
      </c>
      <c r="AC43" s="112">
        <f>IF('נוסח ב'!AD52="נכון",2,0)</f>
        <v>0</v>
      </c>
      <c r="AD43" s="112">
        <f>IF('נוסח ב'!AE52="נכון",2,0)</f>
        <v>0</v>
      </c>
      <c r="AE43" s="112">
        <f>IF('נוסח ב'!AF52="ד",2,0)</f>
        <v>0</v>
      </c>
      <c r="AF43" s="112">
        <f>IF('נוסח ב'!AG52="נכון",2,0)</f>
        <v>0</v>
      </c>
      <c r="AG43" s="112">
        <f>IF('נוסח ב'!AH52="נכון",2,0)</f>
        <v>0</v>
      </c>
      <c r="AH43" s="121">
        <f t="shared" si="5"/>
        <v>0</v>
      </c>
      <c r="AI43" s="112">
        <f>IF('נוסח ב'!AJ52="נכון",3,IF('נוסח ב'!AJ52="חלקי",2,0))</f>
        <v>0</v>
      </c>
      <c r="AJ43" s="112">
        <f>IF('נוסח ב'!AK52="נכון",2,0)</f>
        <v>0</v>
      </c>
      <c r="AK43" s="112">
        <f>IF('נוסח ב'!AL52="נכון",3,IF('נוסח ב'!AL52="חלקי",2,0))</f>
        <v>0</v>
      </c>
      <c r="AL43" s="112">
        <f>IF('נוסח ב'!AM52="א",2,0)</f>
        <v>0</v>
      </c>
      <c r="AM43" s="112">
        <f>IF('נוסח ב'!AN52="נכון",3,IF('נוסח ב'!AN52="רק הסבר ביולוגי נכון",2,IF('נוסח ב'!AN52="רק ציון נתונים נכונים",1,0)))</f>
        <v>0</v>
      </c>
      <c r="AN43" s="112">
        <f>IF('נוסח ב'!AO52=3,2,0)</f>
        <v>0</v>
      </c>
      <c r="AO43" s="112">
        <f>IF('נוסח ב'!AP52="צוינו 2 מרכיבים",2,IF('נוסח ב'!AP52="צוין מרכיב 1",1,0))</f>
        <v>0</v>
      </c>
      <c r="AP43" s="112">
        <f>IF('נוסח ב'!AQ52="צוינו 2 מרכיבים",2,IF('נוסח ב'!AQ52="צוין מרכיב 1",1,0))</f>
        <v>0</v>
      </c>
      <c r="AQ43" s="157">
        <f t="shared" si="6"/>
        <v>0</v>
      </c>
      <c r="AR43" s="112">
        <f>IF('נוסח ב'!AS52=2,2,0)</f>
        <v>0</v>
      </c>
      <c r="AS43" s="112">
        <f>IF('נוסח ב'!AT52="נכון",4,IF('נוסח ב'!AT52="חלקי - 3 נקודות",3,IF('נוסח ב'!AT52="חלקי - 2 נקודות",2,IF('נוסח ב'!AT52="חלקי - נקודה 1",1,0))))</f>
        <v>0</v>
      </c>
      <c r="AT43" s="156">
        <f>IF('נוסח ב'!AU52="2 השלמות נכונות",2,IF('נוסח ב'!AU52="השלמה נכונה אחת",1,0))</f>
        <v>0</v>
      </c>
      <c r="AU43" s="156">
        <f>IF('נוסח ב'!AV52="3 תשובות נכונות",2,IF('נוסח ב'!AV52="2 תשובות נכונות",1,0))</f>
        <v>0</v>
      </c>
      <c r="AV43" s="112">
        <f>IF('נוסח ב'!AW52="נכון",2,0)</f>
        <v>0</v>
      </c>
      <c r="AW43" s="157">
        <f t="shared" si="7"/>
        <v>0</v>
      </c>
      <c r="AX43" s="134">
        <f t="shared" si="0"/>
        <v>0</v>
      </c>
      <c r="AY43" s="134">
        <f t="shared" si="8"/>
        <v>0</v>
      </c>
      <c r="AZ43" s="152">
        <f>'נוסח ב'!Y52</f>
        <v>0</v>
      </c>
      <c r="BA43" s="88">
        <f t="shared" si="1"/>
        <v>0</v>
      </c>
      <c r="BB43"/>
      <c r="BC43"/>
      <c r="BD43"/>
    </row>
    <row r="44" spans="1:56" x14ac:dyDescent="0.2">
      <c r="A44" s="10">
        <v>36</v>
      </c>
      <c r="B44" s="111">
        <f>'נוסח ב'!B53</f>
        <v>0</v>
      </c>
      <c r="C44" s="112">
        <f>IF('נוסח ב'!C53="נכון",3,IF('נוסח ב'!C53="חלקי",2,0))</f>
        <v>0</v>
      </c>
      <c r="D44" s="112">
        <f>IF('נוסח ב'!D53=2,2,0)</f>
        <v>0</v>
      </c>
      <c r="E44" s="112">
        <f>IF('נוסח ב'!E53="נכון",2,0)</f>
        <v>0</v>
      </c>
      <c r="F44" s="112">
        <f>IF('נוסח ב'!F53="ג",2,0)</f>
        <v>0</v>
      </c>
      <c r="G44" s="112">
        <f>IF('נוסח ב'!G53="צוינו 3 מרכיבים",3,IF('נוסח ב'!G53="צוינו 2 מרכיבים",2,IF('נוסח ב'!G53="צוין מרכיב 1",1,0)))</f>
        <v>0</v>
      </c>
      <c r="H44" s="112">
        <f>IF('נוסח ב'!H53="נכון",4,IF('נוסח ב'!H53="חלקי",2,0))</f>
        <v>0</v>
      </c>
      <c r="I44" s="112">
        <f>IF('נוסח ב'!I53="נכון",2,IF('נוסח ב'!I53="חלקי",1,0))</f>
        <v>0</v>
      </c>
      <c r="J44" s="112">
        <f>IF('נוסח ב'!J53="3 תשובות נכונות",2,IF('נוסח ב'!J53="2 תשובות נכונות",1,0))</f>
        <v>0</v>
      </c>
      <c r="K44" s="112">
        <f>IF('נוסח ב'!K53="נכון",3,IF('נוסח ב'!K53="חלקי",2,0))</f>
        <v>0</v>
      </c>
      <c r="L44" s="112">
        <f>IF('נוסח ב'!L53="נכון",3,0)</f>
        <v>0</v>
      </c>
      <c r="M44" s="112">
        <f>IF('נוסח ב'!M53=3,2,0)</f>
        <v>0</v>
      </c>
      <c r="N44" s="112">
        <f>IF('נוסח ב'!N53="נכון",3,IF('נוסח ב'!N53="חלקי",1,0))</f>
        <v>0</v>
      </c>
      <c r="O44" s="121">
        <f t="shared" si="2"/>
        <v>0</v>
      </c>
      <c r="P44" s="156">
        <f>IF('נוסח ב'!P53="א",2,0)</f>
        <v>0</v>
      </c>
      <c r="Q44" s="112">
        <f>IF('נוסח ב'!Q53="4 תשובות נכונות",3,IF('נוסח ב'!Q53="3 תשובות נכונות",2,IF('נוסח ב'!Q53="2 תשובות נכונות",1,0)))</f>
        <v>0</v>
      </c>
      <c r="R44" s="112">
        <f>IF('נוסח ב'!R53="4 תשובות נכונות",3,IF('נוסח ב'!R53="3 תשובות נכונות",2,IF('נוסח ב'!R53="2 תשובות נכונות",1,0)))</f>
        <v>0</v>
      </c>
      <c r="S44" s="112">
        <f>IF('נוסח ב'!S53="נכון",3,IF('נוסח ב'!S53="חלקי - 2 נקודות",2,IF('נוסח ב'!S53="חלקי - נקודה 1",1,0)))</f>
        <v>0</v>
      </c>
      <c r="T44" s="155">
        <f>IF('נוסח ב'!T53="נכון",3,IF('נוסח ב'!T53="חלקי",2,0))</f>
        <v>0</v>
      </c>
      <c r="U44" s="155">
        <f>IF('נוסח ב'!U53="נכון",2,0)</f>
        <v>0</v>
      </c>
      <c r="V44" s="152">
        <f t="shared" si="3"/>
        <v>0</v>
      </c>
      <c r="W44" s="155">
        <f>IF('נוסח ב'!W53="4 יצוגים נכונים",4,IF('נוסח ב'!W53="3 יצוגים נכונים",3,IF('נוסח ב'!W53="2 יצוגים נכונים",2,IF('נוסח ב'!W53="יצוג נכון 1",1,0))))</f>
        <v>0</v>
      </c>
      <c r="X44" s="155">
        <f>IF('נוסח ב'!X53="4 תשובות נכונות",2,IF('נוסח ב'!X53="2 או 3 תשובות נכונות",1,0))</f>
        <v>0</v>
      </c>
      <c r="Y44" s="152">
        <f t="shared" si="4"/>
        <v>0</v>
      </c>
      <c r="Z44" s="112">
        <f>IF('נוסח ב'!AA53=4,2,0)</f>
        <v>0</v>
      </c>
      <c r="AA44" s="112">
        <f>IF('נוסח ב'!AB53=2,2,0)</f>
        <v>0</v>
      </c>
      <c r="AB44" s="112">
        <f>IF('נוסח ב'!AC53="נכון",2,0)</f>
        <v>0</v>
      </c>
      <c r="AC44" s="112">
        <f>IF('נוסח ב'!AD53="נכון",2,0)</f>
        <v>0</v>
      </c>
      <c r="AD44" s="112">
        <f>IF('נוסח ב'!AE53="נכון",2,0)</f>
        <v>0</v>
      </c>
      <c r="AE44" s="112">
        <f>IF('נוסח ב'!AF53="ד",2,0)</f>
        <v>0</v>
      </c>
      <c r="AF44" s="112">
        <f>IF('נוסח ב'!AG53="נכון",2,0)</f>
        <v>0</v>
      </c>
      <c r="AG44" s="112">
        <f>IF('נוסח ב'!AH53="נכון",2,0)</f>
        <v>0</v>
      </c>
      <c r="AH44" s="121">
        <f t="shared" si="5"/>
        <v>0</v>
      </c>
      <c r="AI44" s="112">
        <f>IF('נוסח ב'!AJ53="נכון",3,IF('נוסח ב'!AJ53="חלקי",2,0))</f>
        <v>0</v>
      </c>
      <c r="AJ44" s="112">
        <f>IF('נוסח ב'!AK53="נכון",2,0)</f>
        <v>0</v>
      </c>
      <c r="AK44" s="112">
        <f>IF('נוסח ב'!AL53="נכון",3,IF('נוסח ב'!AL53="חלקי",2,0))</f>
        <v>0</v>
      </c>
      <c r="AL44" s="112">
        <f>IF('נוסח ב'!AM53="א",2,0)</f>
        <v>0</v>
      </c>
      <c r="AM44" s="112">
        <f>IF('נוסח ב'!AN53="נכון",3,IF('נוסח ב'!AN53="רק הסבר ביולוגי נכון",2,IF('נוסח ב'!AN53="רק ציון נתונים נכונים",1,0)))</f>
        <v>0</v>
      </c>
      <c r="AN44" s="112">
        <f>IF('נוסח ב'!AO53=3,2,0)</f>
        <v>0</v>
      </c>
      <c r="AO44" s="112">
        <f>IF('נוסח ב'!AP53="צוינו 2 מרכיבים",2,IF('נוסח ב'!AP53="צוין מרכיב 1",1,0))</f>
        <v>0</v>
      </c>
      <c r="AP44" s="112">
        <f>IF('נוסח ב'!AQ53="צוינו 2 מרכיבים",2,IF('נוסח ב'!AQ53="צוין מרכיב 1",1,0))</f>
        <v>0</v>
      </c>
      <c r="AQ44" s="157">
        <f t="shared" si="6"/>
        <v>0</v>
      </c>
      <c r="AR44" s="112">
        <f>IF('נוסח ב'!AS53=2,2,0)</f>
        <v>0</v>
      </c>
      <c r="AS44" s="112">
        <f>IF('נוסח ב'!AT53="נכון",4,IF('נוסח ב'!AT53="חלקי - 3 נקודות",3,IF('נוסח ב'!AT53="חלקי - 2 נקודות",2,IF('נוסח ב'!AT53="חלקי - נקודה 1",1,0))))</f>
        <v>0</v>
      </c>
      <c r="AT44" s="156">
        <f>IF('נוסח ב'!AU53="2 השלמות נכונות",2,IF('נוסח ב'!AU53="השלמה נכונה אחת",1,0))</f>
        <v>0</v>
      </c>
      <c r="AU44" s="156">
        <f>IF('נוסח ב'!AV53="3 תשובות נכונות",2,IF('נוסח ב'!AV53="2 תשובות נכונות",1,0))</f>
        <v>0</v>
      </c>
      <c r="AV44" s="112">
        <f>IF('נוסח ב'!AW53="נכון",2,0)</f>
        <v>0</v>
      </c>
      <c r="AW44" s="157">
        <f t="shared" si="7"/>
        <v>0</v>
      </c>
      <c r="AX44" s="134">
        <f t="shared" si="0"/>
        <v>0</v>
      </c>
      <c r="AY44" s="134">
        <f t="shared" si="8"/>
        <v>0</v>
      </c>
      <c r="AZ44" s="152">
        <f>'נוסח ב'!Y53</f>
        <v>0</v>
      </c>
      <c r="BA44" s="88">
        <f t="shared" si="1"/>
        <v>0</v>
      </c>
      <c r="BB44"/>
      <c r="BC44"/>
      <c r="BD44"/>
    </row>
    <row r="45" spans="1:56" x14ac:dyDescent="0.2">
      <c r="A45" s="10">
        <v>37</v>
      </c>
      <c r="B45" s="111">
        <f>'נוסח ב'!B54</f>
        <v>0</v>
      </c>
      <c r="C45" s="112">
        <f>IF('נוסח ב'!C54="נכון",3,IF('נוסח ב'!C54="חלקי",2,0))</f>
        <v>0</v>
      </c>
      <c r="D45" s="112">
        <f>IF('נוסח ב'!D54=2,2,0)</f>
        <v>0</v>
      </c>
      <c r="E45" s="112">
        <f>IF('נוסח ב'!E54="נכון",2,0)</f>
        <v>0</v>
      </c>
      <c r="F45" s="112">
        <f>IF('נוסח ב'!F54="ג",2,0)</f>
        <v>0</v>
      </c>
      <c r="G45" s="112">
        <f>IF('נוסח ב'!G54="צוינו 3 מרכיבים",3,IF('נוסח ב'!G54="צוינו 2 מרכיבים",2,IF('נוסח ב'!G54="צוין מרכיב 1",1,0)))</f>
        <v>0</v>
      </c>
      <c r="H45" s="112">
        <f>IF('נוסח ב'!H54="נכון",4,IF('נוסח ב'!H54="חלקי",2,0))</f>
        <v>0</v>
      </c>
      <c r="I45" s="112">
        <f>IF('נוסח ב'!I54="נכון",2,IF('נוסח ב'!I54="חלקי",1,0))</f>
        <v>0</v>
      </c>
      <c r="J45" s="112">
        <f>IF('נוסח ב'!J54="3 תשובות נכונות",2,IF('נוסח ב'!J54="2 תשובות נכונות",1,0))</f>
        <v>0</v>
      </c>
      <c r="K45" s="112">
        <f>IF('נוסח ב'!K54="נכון",3,IF('נוסח ב'!K54="חלקי",2,0))</f>
        <v>0</v>
      </c>
      <c r="L45" s="112">
        <f>IF('נוסח ב'!L54="נכון",3,0)</f>
        <v>0</v>
      </c>
      <c r="M45" s="112">
        <f>IF('נוסח ב'!M54=3,2,0)</f>
        <v>0</v>
      </c>
      <c r="N45" s="112">
        <f>IF('נוסח ב'!N54="נכון",3,IF('נוסח ב'!N54="חלקי",1,0))</f>
        <v>0</v>
      </c>
      <c r="O45" s="121">
        <f t="shared" si="2"/>
        <v>0</v>
      </c>
      <c r="P45" s="156">
        <f>IF('נוסח ב'!P54="א",2,0)</f>
        <v>0</v>
      </c>
      <c r="Q45" s="112">
        <f>IF('נוסח ב'!Q54="4 תשובות נכונות",3,IF('נוסח ב'!Q54="3 תשובות נכונות",2,IF('נוסח ב'!Q54="2 תשובות נכונות",1,0)))</f>
        <v>0</v>
      </c>
      <c r="R45" s="112">
        <f>IF('נוסח ב'!R54="4 תשובות נכונות",3,IF('נוסח ב'!R54="3 תשובות נכונות",2,IF('נוסח ב'!R54="2 תשובות נכונות",1,0)))</f>
        <v>0</v>
      </c>
      <c r="S45" s="112">
        <f>IF('נוסח ב'!S54="נכון",3,IF('נוסח ב'!S54="חלקי - 2 נקודות",2,IF('נוסח ב'!S54="חלקי - נקודה 1",1,0)))</f>
        <v>0</v>
      </c>
      <c r="T45" s="155">
        <f>IF('נוסח ב'!T54="נכון",3,IF('נוסח ב'!T54="חלקי",2,0))</f>
        <v>0</v>
      </c>
      <c r="U45" s="155">
        <f>IF('נוסח ב'!U54="נכון",2,0)</f>
        <v>0</v>
      </c>
      <c r="V45" s="152">
        <f t="shared" si="3"/>
        <v>0</v>
      </c>
      <c r="W45" s="155">
        <f>IF('נוסח ב'!W54="4 יצוגים נכונים",4,IF('נוסח ב'!W54="3 יצוגים נכונים",3,IF('נוסח ב'!W54="2 יצוגים נכונים",2,IF('נוסח ב'!W54="יצוג נכון 1",1,0))))</f>
        <v>0</v>
      </c>
      <c r="X45" s="155">
        <f>IF('נוסח ב'!X54="4 תשובות נכונות",2,IF('נוסח ב'!X54="2 או 3 תשובות נכונות",1,0))</f>
        <v>0</v>
      </c>
      <c r="Y45" s="152">
        <f t="shared" si="4"/>
        <v>0</v>
      </c>
      <c r="Z45" s="112">
        <f>IF('נוסח ב'!AA54=4,2,0)</f>
        <v>0</v>
      </c>
      <c r="AA45" s="112">
        <f>IF('נוסח ב'!AB54=2,2,0)</f>
        <v>0</v>
      </c>
      <c r="AB45" s="112">
        <f>IF('נוסח ב'!AC54="נכון",2,0)</f>
        <v>0</v>
      </c>
      <c r="AC45" s="112">
        <f>IF('נוסח ב'!AD54="נכון",2,0)</f>
        <v>0</v>
      </c>
      <c r="AD45" s="112">
        <f>IF('נוסח ב'!AE54="נכון",2,0)</f>
        <v>0</v>
      </c>
      <c r="AE45" s="112">
        <f>IF('נוסח ב'!AF54="ד",2,0)</f>
        <v>0</v>
      </c>
      <c r="AF45" s="112">
        <f>IF('נוסח ב'!AG54="נכון",2,0)</f>
        <v>0</v>
      </c>
      <c r="AG45" s="112">
        <f>IF('נוסח ב'!AH54="נכון",2,0)</f>
        <v>0</v>
      </c>
      <c r="AH45" s="121">
        <f t="shared" si="5"/>
        <v>0</v>
      </c>
      <c r="AI45" s="112">
        <f>IF('נוסח ב'!AJ54="נכון",3,IF('נוסח ב'!AJ54="חלקי",2,0))</f>
        <v>0</v>
      </c>
      <c r="AJ45" s="112">
        <f>IF('נוסח ב'!AK54="נכון",2,0)</f>
        <v>0</v>
      </c>
      <c r="AK45" s="112">
        <f>IF('נוסח ב'!AL54="נכון",3,IF('נוסח ב'!AL54="חלקי",2,0))</f>
        <v>0</v>
      </c>
      <c r="AL45" s="112">
        <f>IF('נוסח ב'!AM54="א",2,0)</f>
        <v>0</v>
      </c>
      <c r="AM45" s="112">
        <f>IF('נוסח ב'!AN54="נכון",3,IF('נוסח ב'!AN54="רק הסבר ביולוגי נכון",2,IF('נוסח ב'!AN54="רק ציון נתונים נכונים",1,0)))</f>
        <v>0</v>
      </c>
      <c r="AN45" s="112">
        <f>IF('נוסח ב'!AO54=3,2,0)</f>
        <v>0</v>
      </c>
      <c r="AO45" s="112">
        <f>IF('נוסח ב'!AP54="צוינו 2 מרכיבים",2,IF('נוסח ב'!AP54="צוין מרכיב 1",1,0))</f>
        <v>0</v>
      </c>
      <c r="AP45" s="112">
        <f>IF('נוסח ב'!AQ54="צוינו 2 מרכיבים",2,IF('נוסח ב'!AQ54="צוין מרכיב 1",1,0))</f>
        <v>0</v>
      </c>
      <c r="AQ45" s="157">
        <f t="shared" si="6"/>
        <v>0</v>
      </c>
      <c r="AR45" s="112">
        <f>IF('נוסח ב'!AS54=2,2,0)</f>
        <v>0</v>
      </c>
      <c r="AS45" s="112">
        <f>IF('נוסח ב'!AT54="נכון",4,IF('נוסח ב'!AT54="חלקי - 3 נקודות",3,IF('נוסח ב'!AT54="חלקי - 2 נקודות",2,IF('נוסח ב'!AT54="חלקי - נקודה 1",1,0))))</f>
        <v>0</v>
      </c>
      <c r="AT45" s="156">
        <f>IF('נוסח ב'!AU54="2 השלמות נכונות",2,IF('נוסח ב'!AU54="השלמה נכונה אחת",1,0))</f>
        <v>0</v>
      </c>
      <c r="AU45" s="156">
        <f>IF('נוסח ב'!AV54="3 תשובות נכונות",2,IF('נוסח ב'!AV54="2 תשובות נכונות",1,0))</f>
        <v>0</v>
      </c>
      <c r="AV45" s="112">
        <f>IF('נוסח ב'!AW54="נכון",2,0)</f>
        <v>0</v>
      </c>
      <c r="AW45" s="157">
        <f t="shared" si="7"/>
        <v>0</v>
      </c>
      <c r="AX45" s="134">
        <f t="shared" si="0"/>
        <v>0</v>
      </c>
      <c r="AY45" s="134">
        <f t="shared" si="8"/>
        <v>0</v>
      </c>
      <c r="AZ45" s="152">
        <f>'נוסח ב'!Y54</f>
        <v>0</v>
      </c>
      <c r="BA45" s="88">
        <f t="shared" si="1"/>
        <v>0</v>
      </c>
      <c r="BB45"/>
      <c r="BC45"/>
      <c r="BD45"/>
    </row>
    <row r="46" spans="1:56" x14ac:dyDescent="0.2">
      <c r="A46" s="10">
        <v>38</v>
      </c>
      <c r="B46" s="111">
        <f>'נוסח ב'!B55</f>
        <v>0</v>
      </c>
      <c r="C46" s="112">
        <f>IF('נוסח ב'!C55="נכון",3,IF('נוסח ב'!C55="חלקי",2,0))</f>
        <v>0</v>
      </c>
      <c r="D46" s="112">
        <f>IF('נוסח ב'!D55=2,2,0)</f>
        <v>0</v>
      </c>
      <c r="E46" s="112">
        <f>IF('נוסח ב'!E55="נכון",2,0)</f>
        <v>0</v>
      </c>
      <c r="F46" s="112">
        <f>IF('נוסח ב'!F55="ג",2,0)</f>
        <v>0</v>
      </c>
      <c r="G46" s="112">
        <f>IF('נוסח ב'!G55="צוינו 3 מרכיבים",3,IF('נוסח ב'!G55="צוינו 2 מרכיבים",2,IF('נוסח ב'!G55="צוין מרכיב 1",1,0)))</f>
        <v>0</v>
      </c>
      <c r="H46" s="112">
        <f>IF('נוסח ב'!H55="נכון",4,IF('נוסח ב'!H55="חלקי",2,0))</f>
        <v>0</v>
      </c>
      <c r="I46" s="112">
        <f>IF('נוסח ב'!I55="נכון",2,IF('נוסח ב'!I55="חלקי",1,0))</f>
        <v>0</v>
      </c>
      <c r="J46" s="112">
        <f>IF('נוסח ב'!J55="3 תשובות נכונות",2,IF('נוסח ב'!J55="2 תשובות נכונות",1,0))</f>
        <v>0</v>
      </c>
      <c r="K46" s="112">
        <f>IF('נוסח ב'!K55="נכון",3,IF('נוסח ב'!K55="חלקי",2,0))</f>
        <v>0</v>
      </c>
      <c r="L46" s="112">
        <f>IF('נוסח ב'!L55="נכון",3,0)</f>
        <v>0</v>
      </c>
      <c r="M46" s="112">
        <f>IF('נוסח ב'!M55=3,2,0)</f>
        <v>0</v>
      </c>
      <c r="N46" s="112">
        <f>IF('נוסח ב'!N55="נכון",3,IF('נוסח ב'!N55="חלקי",1,0))</f>
        <v>0</v>
      </c>
      <c r="O46" s="121">
        <f t="shared" si="2"/>
        <v>0</v>
      </c>
      <c r="P46" s="156">
        <f>IF('נוסח ב'!P55="א",2,0)</f>
        <v>0</v>
      </c>
      <c r="Q46" s="112">
        <f>IF('נוסח ב'!Q55="4 תשובות נכונות",3,IF('נוסח ב'!Q55="3 תשובות נכונות",2,IF('נוסח ב'!Q55="2 תשובות נכונות",1,0)))</f>
        <v>0</v>
      </c>
      <c r="R46" s="112">
        <f>IF('נוסח ב'!R55="4 תשובות נכונות",3,IF('נוסח ב'!R55="3 תשובות נכונות",2,IF('נוסח ב'!R55="2 תשובות נכונות",1,0)))</f>
        <v>0</v>
      </c>
      <c r="S46" s="112">
        <f>IF('נוסח ב'!S55="נכון",3,IF('נוסח ב'!S55="חלקי - 2 נקודות",2,IF('נוסח ב'!S55="חלקי - נקודה 1",1,0)))</f>
        <v>0</v>
      </c>
      <c r="T46" s="155">
        <f>IF('נוסח ב'!T55="נכון",3,IF('נוסח ב'!T55="חלקי",2,0))</f>
        <v>0</v>
      </c>
      <c r="U46" s="155">
        <f>IF('נוסח ב'!U55="נכון",2,0)</f>
        <v>0</v>
      </c>
      <c r="V46" s="152">
        <f t="shared" si="3"/>
        <v>0</v>
      </c>
      <c r="W46" s="155">
        <f>IF('נוסח ב'!W55="4 יצוגים נכונים",4,IF('נוסח ב'!W55="3 יצוגים נכונים",3,IF('נוסח ב'!W55="2 יצוגים נכונים",2,IF('נוסח ב'!W55="יצוג נכון 1",1,0))))</f>
        <v>0</v>
      </c>
      <c r="X46" s="155">
        <f>IF('נוסח ב'!X55="4 תשובות נכונות",2,IF('נוסח ב'!X55="2 או 3 תשובות נכונות",1,0))</f>
        <v>0</v>
      </c>
      <c r="Y46" s="152">
        <f t="shared" si="4"/>
        <v>0</v>
      </c>
      <c r="Z46" s="112">
        <f>IF('נוסח ב'!AA55=4,2,0)</f>
        <v>0</v>
      </c>
      <c r="AA46" s="112">
        <f>IF('נוסח ב'!AB55=2,2,0)</f>
        <v>0</v>
      </c>
      <c r="AB46" s="112">
        <f>IF('נוסח ב'!AC55="נכון",2,0)</f>
        <v>0</v>
      </c>
      <c r="AC46" s="112">
        <f>IF('נוסח ב'!AD55="נכון",2,0)</f>
        <v>0</v>
      </c>
      <c r="AD46" s="112">
        <f>IF('נוסח ב'!AE55="נכון",2,0)</f>
        <v>0</v>
      </c>
      <c r="AE46" s="112">
        <f>IF('נוסח ב'!AF55="ד",2,0)</f>
        <v>0</v>
      </c>
      <c r="AF46" s="112">
        <f>IF('נוסח ב'!AG55="נכון",2,0)</f>
        <v>0</v>
      </c>
      <c r="AG46" s="112">
        <f>IF('נוסח ב'!AH55="נכון",2,0)</f>
        <v>0</v>
      </c>
      <c r="AH46" s="121">
        <f t="shared" si="5"/>
        <v>0</v>
      </c>
      <c r="AI46" s="112">
        <f>IF('נוסח ב'!AJ55="נכון",3,IF('נוסח ב'!AJ55="חלקי",2,0))</f>
        <v>0</v>
      </c>
      <c r="AJ46" s="112">
        <f>IF('נוסח ב'!AK55="נכון",2,0)</f>
        <v>0</v>
      </c>
      <c r="AK46" s="112">
        <f>IF('נוסח ב'!AL55="נכון",3,IF('נוסח ב'!AL55="חלקי",2,0))</f>
        <v>0</v>
      </c>
      <c r="AL46" s="112">
        <f>IF('נוסח ב'!AM55="א",2,0)</f>
        <v>0</v>
      </c>
      <c r="AM46" s="112">
        <f>IF('נוסח ב'!AN55="נכון",3,IF('נוסח ב'!AN55="רק הסבר ביולוגי נכון",2,IF('נוסח ב'!AN55="רק ציון נתונים נכונים",1,0)))</f>
        <v>0</v>
      </c>
      <c r="AN46" s="112">
        <f>IF('נוסח ב'!AO55=3,2,0)</f>
        <v>0</v>
      </c>
      <c r="AO46" s="112">
        <f>IF('נוסח ב'!AP55="צוינו 2 מרכיבים",2,IF('נוסח ב'!AP55="צוין מרכיב 1",1,0))</f>
        <v>0</v>
      </c>
      <c r="AP46" s="112">
        <f>IF('נוסח ב'!AQ55="צוינו 2 מרכיבים",2,IF('נוסח ב'!AQ55="צוין מרכיב 1",1,0))</f>
        <v>0</v>
      </c>
      <c r="AQ46" s="157">
        <f t="shared" si="6"/>
        <v>0</v>
      </c>
      <c r="AR46" s="112">
        <f>IF('נוסח ב'!AS55=2,2,0)</f>
        <v>0</v>
      </c>
      <c r="AS46" s="112">
        <f>IF('נוסח ב'!AT55="נכון",4,IF('נוסח ב'!AT55="חלקי - 3 נקודות",3,IF('נוסח ב'!AT55="חלקי - 2 נקודות",2,IF('נוסח ב'!AT55="חלקי - נקודה 1",1,0))))</f>
        <v>0</v>
      </c>
      <c r="AT46" s="156">
        <f>IF('נוסח ב'!AU55="2 השלמות נכונות",2,IF('נוסח ב'!AU55="השלמה נכונה אחת",1,0))</f>
        <v>0</v>
      </c>
      <c r="AU46" s="156">
        <f>IF('נוסח ב'!AV55="3 תשובות נכונות",2,IF('נוסח ב'!AV55="2 תשובות נכונות",1,0))</f>
        <v>0</v>
      </c>
      <c r="AV46" s="112">
        <f>IF('נוסח ב'!AW55="נכון",2,0)</f>
        <v>0</v>
      </c>
      <c r="AW46" s="157">
        <f t="shared" si="7"/>
        <v>0</v>
      </c>
      <c r="AX46" s="134">
        <f t="shared" si="0"/>
        <v>0</v>
      </c>
      <c r="AY46" s="134">
        <f t="shared" si="8"/>
        <v>0</v>
      </c>
      <c r="AZ46" s="152">
        <f>'נוסח ב'!Y55</f>
        <v>0</v>
      </c>
      <c r="BA46" s="88">
        <f t="shared" si="1"/>
        <v>0</v>
      </c>
      <c r="BB46"/>
      <c r="BC46"/>
      <c r="BD46"/>
    </row>
    <row r="47" spans="1:56" x14ac:dyDescent="0.2">
      <c r="A47" s="10">
        <v>39</v>
      </c>
      <c r="B47" s="111">
        <f>'נוסח ב'!B56</f>
        <v>0</v>
      </c>
      <c r="C47" s="112">
        <f>IF('נוסח ב'!C56="נכון",3,IF('נוסח ב'!C56="חלקי",2,0))</f>
        <v>0</v>
      </c>
      <c r="D47" s="112">
        <f>IF('נוסח ב'!D56=2,2,0)</f>
        <v>0</v>
      </c>
      <c r="E47" s="112">
        <f>IF('נוסח ב'!E56="נכון",2,0)</f>
        <v>0</v>
      </c>
      <c r="F47" s="112">
        <f>IF('נוסח ב'!F56="ג",2,0)</f>
        <v>0</v>
      </c>
      <c r="G47" s="112">
        <f>IF('נוסח ב'!G56="צוינו 3 מרכיבים",3,IF('נוסח ב'!G56="צוינו 2 מרכיבים",2,IF('נוסח ב'!G56="צוין מרכיב 1",1,0)))</f>
        <v>0</v>
      </c>
      <c r="H47" s="112">
        <f>IF('נוסח ב'!H56="נכון",4,IF('נוסח ב'!H56="חלקי",2,0))</f>
        <v>0</v>
      </c>
      <c r="I47" s="112">
        <f>IF('נוסח ב'!I56="נכון",2,IF('נוסח ב'!I56="חלקי",1,0))</f>
        <v>0</v>
      </c>
      <c r="J47" s="112">
        <f>IF('נוסח ב'!J56="3 תשובות נכונות",2,IF('נוסח ב'!J56="2 תשובות נכונות",1,0))</f>
        <v>0</v>
      </c>
      <c r="K47" s="112">
        <f>IF('נוסח ב'!K56="נכון",3,IF('נוסח ב'!K56="חלקי",2,0))</f>
        <v>0</v>
      </c>
      <c r="L47" s="112">
        <f>IF('נוסח ב'!L56="נכון",3,0)</f>
        <v>0</v>
      </c>
      <c r="M47" s="112">
        <f>IF('נוסח ב'!M56=3,2,0)</f>
        <v>0</v>
      </c>
      <c r="N47" s="112">
        <f>IF('נוסח ב'!N56="נכון",3,IF('נוסח ב'!N56="חלקי",1,0))</f>
        <v>0</v>
      </c>
      <c r="O47" s="121">
        <f t="shared" si="2"/>
        <v>0</v>
      </c>
      <c r="P47" s="156">
        <f>IF('נוסח ב'!P56="א",2,0)</f>
        <v>0</v>
      </c>
      <c r="Q47" s="112">
        <f>IF('נוסח ב'!Q56="4 תשובות נכונות",3,IF('נוסח ב'!Q56="3 תשובות נכונות",2,IF('נוסח ב'!Q56="2 תשובות נכונות",1,0)))</f>
        <v>0</v>
      </c>
      <c r="R47" s="112">
        <f>IF('נוסח ב'!R56="4 תשובות נכונות",3,IF('נוסח ב'!R56="3 תשובות נכונות",2,IF('נוסח ב'!R56="2 תשובות נכונות",1,0)))</f>
        <v>0</v>
      </c>
      <c r="S47" s="112">
        <f>IF('נוסח ב'!S56="נכון",3,IF('נוסח ב'!S56="חלקי - 2 נקודות",2,IF('נוסח ב'!S56="חלקי - נקודה 1",1,0)))</f>
        <v>0</v>
      </c>
      <c r="T47" s="155">
        <f>IF('נוסח ב'!T56="נכון",3,IF('נוסח ב'!T56="חלקי",2,0))</f>
        <v>0</v>
      </c>
      <c r="U47" s="155">
        <f>IF('נוסח ב'!U56="נכון",2,0)</f>
        <v>0</v>
      </c>
      <c r="V47" s="152">
        <f t="shared" si="3"/>
        <v>0</v>
      </c>
      <c r="W47" s="155">
        <f>IF('נוסח ב'!W56="4 יצוגים נכונים",4,IF('נוסח ב'!W56="3 יצוגים נכונים",3,IF('נוסח ב'!W56="2 יצוגים נכונים",2,IF('נוסח ב'!W56="יצוג נכון 1",1,0))))</f>
        <v>0</v>
      </c>
      <c r="X47" s="155">
        <f>IF('נוסח ב'!X56="4 תשובות נכונות",2,IF('נוסח ב'!X56="2 או 3 תשובות נכונות",1,0))</f>
        <v>0</v>
      </c>
      <c r="Y47" s="152">
        <f t="shared" si="4"/>
        <v>0</v>
      </c>
      <c r="Z47" s="112">
        <f>IF('נוסח ב'!AA56=4,2,0)</f>
        <v>0</v>
      </c>
      <c r="AA47" s="112">
        <f>IF('נוסח ב'!AB56=2,2,0)</f>
        <v>0</v>
      </c>
      <c r="AB47" s="112">
        <f>IF('נוסח ב'!AC56="נכון",2,0)</f>
        <v>0</v>
      </c>
      <c r="AC47" s="112">
        <f>IF('נוסח ב'!AD56="נכון",2,0)</f>
        <v>0</v>
      </c>
      <c r="AD47" s="112">
        <f>IF('נוסח ב'!AE56="נכון",2,0)</f>
        <v>0</v>
      </c>
      <c r="AE47" s="112">
        <f>IF('נוסח ב'!AF56="ד",2,0)</f>
        <v>0</v>
      </c>
      <c r="AF47" s="112">
        <f>IF('נוסח ב'!AG56="נכון",2,0)</f>
        <v>0</v>
      </c>
      <c r="AG47" s="112">
        <f>IF('נוסח ב'!AH56="נכון",2,0)</f>
        <v>0</v>
      </c>
      <c r="AH47" s="121">
        <f t="shared" si="5"/>
        <v>0</v>
      </c>
      <c r="AI47" s="112">
        <f>IF('נוסח ב'!AJ56="נכון",3,IF('נוסח ב'!AJ56="חלקי",2,0))</f>
        <v>0</v>
      </c>
      <c r="AJ47" s="112">
        <f>IF('נוסח ב'!AK56="נכון",2,0)</f>
        <v>0</v>
      </c>
      <c r="AK47" s="112">
        <f>IF('נוסח ב'!AL56="נכון",3,IF('נוסח ב'!AL56="חלקי",2,0))</f>
        <v>0</v>
      </c>
      <c r="AL47" s="112">
        <f>IF('נוסח ב'!AM56="א",2,0)</f>
        <v>0</v>
      </c>
      <c r="AM47" s="112">
        <f>IF('נוסח ב'!AN56="נכון",3,IF('נוסח ב'!AN56="רק הסבר ביולוגי נכון",2,IF('נוסח ב'!AN56="רק ציון נתונים נכונים",1,0)))</f>
        <v>0</v>
      </c>
      <c r="AN47" s="112">
        <f>IF('נוסח ב'!AO56=3,2,0)</f>
        <v>0</v>
      </c>
      <c r="AO47" s="112">
        <f>IF('נוסח ב'!AP56="צוינו 2 מרכיבים",2,IF('נוסח ב'!AP56="צוין מרכיב 1",1,0))</f>
        <v>0</v>
      </c>
      <c r="AP47" s="112">
        <f>IF('נוסח ב'!AQ56="צוינו 2 מרכיבים",2,IF('נוסח ב'!AQ56="צוין מרכיב 1",1,0))</f>
        <v>0</v>
      </c>
      <c r="AQ47" s="157">
        <f t="shared" si="6"/>
        <v>0</v>
      </c>
      <c r="AR47" s="112">
        <f>IF('נוסח ב'!AS56=2,2,0)</f>
        <v>0</v>
      </c>
      <c r="AS47" s="112">
        <f>IF('נוסח ב'!AT56="נכון",4,IF('נוסח ב'!AT56="חלקי - 3 נקודות",3,IF('נוסח ב'!AT56="חלקי - 2 נקודות",2,IF('נוסח ב'!AT56="חלקי - נקודה 1",1,0))))</f>
        <v>0</v>
      </c>
      <c r="AT47" s="156">
        <f>IF('נוסח ב'!AU56="2 השלמות נכונות",2,IF('נוסח ב'!AU56="השלמה נכונה אחת",1,0))</f>
        <v>0</v>
      </c>
      <c r="AU47" s="156">
        <f>IF('נוסח ב'!AV56="3 תשובות נכונות",2,IF('נוסח ב'!AV56="2 תשובות נכונות",1,0))</f>
        <v>0</v>
      </c>
      <c r="AV47" s="112">
        <f>IF('נוסח ב'!AW56="נכון",2,0)</f>
        <v>0</v>
      </c>
      <c r="AW47" s="157">
        <f t="shared" si="7"/>
        <v>0</v>
      </c>
      <c r="AX47" s="134">
        <f t="shared" si="0"/>
        <v>0</v>
      </c>
      <c r="AY47" s="134">
        <f t="shared" si="8"/>
        <v>0</v>
      </c>
      <c r="AZ47" s="152">
        <f>'נוסח ב'!Y56</f>
        <v>0</v>
      </c>
      <c r="BA47" s="88">
        <f t="shared" si="1"/>
        <v>0</v>
      </c>
      <c r="BB47"/>
      <c r="BC47"/>
      <c r="BD47"/>
    </row>
    <row r="48" spans="1:56" x14ac:dyDescent="0.2">
      <c r="A48" s="10">
        <v>40</v>
      </c>
      <c r="B48" s="111">
        <f>'נוסח ב'!B57</f>
        <v>0</v>
      </c>
      <c r="C48" s="112">
        <f>IF('נוסח ב'!C57="נכון",3,IF('נוסח ב'!C57="חלקי",2,0))</f>
        <v>0</v>
      </c>
      <c r="D48" s="112">
        <f>IF('נוסח ב'!D57=2,2,0)</f>
        <v>0</v>
      </c>
      <c r="E48" s="112">
        <f>IF('נוסח ב'!E57="נכון",2,0)</f>
        <v>0</v>
      </c>
      <c r="F48" s="112">
        <f>IF('נוסח ב'!F57="ג",2,0)</f>
        <v>0</v>
      </c>
      <c r="G48" s="112">
        <f>IF('נוסח ב'!G57="צוינו 3 מרכיבים",3,IF('נוסח ב'!G57="צוינו 2 מרכיבים",2,IF('נוסח ב'!G57="צוין מרכיב 1",1,0)))</f>
        <v>0</v>
      </c>
      <c r="H48" s="112">
        <f>IF('נוסח ב'!H57="נכון",4,IF('נוסח ב'!H57="חלקי",2,0))</f>
        <v>0</v>
      </c>
      <c r="I48" s="112">
        <f>IF('נוסח ב'!I57="נכון",2,IF('נוסח ב'!I57="חלקי",1,0))</f>
        <v>0</v>
      </c>
      <c r="J48" s="112">
        <f>IF('נוסח ב'!J57="3 תשובות נכונות",2,IF('נוסח ב'!J57="2 תשובות נכונות",1,0))</f>
        <v>0</v>
      </c>
      <c r="K48" s="112">
        <f>IF('נוסח ב'!K57="נכון",3,IF('נוסח ב'!K57="חלקי",2,0))</f>
        <v>0</v>
      </c>
      <c r="L48" s="112">
        <f>IF('נוסח ב'!L57="נכון",3,0)</f>
        <v>0</v>
      </c>
      <c r="M48" s="112">
        <f>IF('נוסח ב'!M57=3,2,0)</f>
        <v>0</v>
      </c>
      <c r="N48" s="112">
        <f>IF('נוסח ב'!N57="נכון",3,IF('נוסח ב'!N57="חלקי",1,0))</f>
        <v>0</v>
      </c>
      <c r="O48" s="121">
        <f t="shared" si="2"/>
        <v>0</v>
      </c>
      <c r="P48" s="156">
        <f>IF('נוסח ב'!P57="א",2,0)</f>
        <v>0</v>
      </c>
      <c r="Q48" s="112">
        <f>IF('נוסח ב'!Q57="4 תשובות נכונות",3,IF('נוסח ב'!Q57="3 תשובות נכונות",2,IF('נוסח ב'!Q57="2 תשובות נכונות",1,0)))</f>
        <v>0</v>
      </c>
      <c r="R48" s="112">
        <f>IF('נוסח ב'!R57="4 תשובות נכונות",3,IF('נוסח ב'!R57="3 תשובות נכונות",2,IF('נוסח ב'!R57="2 תשובות נכונות",1,0)))</f>
        <v>0</v>
      </c>
      <c r="S48" s="112">
        <f>IF('נוסח ב'!S57="נכון",3,IF('נוסח ב'!S57="חלקי - 2 נקודות",2,IF('נוסח ב'!S57="חלקי - נקודה 1",1,0)))</f>
        <v>0</v>
      </c>
      <c r="T48" s="155">
        <f>IF('נוסח ב'!T57="נכון",3,IF('נוסח ב'!T57="חלקי",2,0))</f>
        <v>0</v>
      </c>
      <c r="U48" s="155">
        <f>IF('נוסח ב'!U57="נכון",2,0)</f>
        <v>0</v>
      </c>
      <c r="V48" s="152">
        <f t="shared" si="3"/>
        <v>0</v>
      </c>
      <c r="W48" s="155">
        <f>IF('נוסח ב'!W57="4 יצוגים נכונים",4,IF('נוסח ב'!W57="3 יצוגים נכונים",3,IF('נוסח ב'!W57="2 יצוגים נכונים",2,IF('נוסח ב'!W57="יצוג נכון 1",1,0))))</f>
        <v>0</v>
      </c>
      <c r="X48" s="155">
        <f>IF('נוסח ב'!X57="4 תשובות נכונות",2,IF('נוסח ב'!X57="2 או 3 תשובות נכונות",1,0))</f>
        <v>0</v>
      </c>
      <c r="Y48" s="152">
        <f t="shared" si="4"/>
        <v>0</v>
      </c>
      <c r="Z48" s="112">
        <f>IF('נוסח ב'!AA57=4,2,0)</f>
        <v>0</v>
      </c>
      <c r="AA48" s="112">
        <f>IF('נוסח ב'!AB57=2,2,0)</f>
        <v>0</v>
      </c>
      <c r="AB48" s="112">
        <f>IF('נוסח ב'!AC57="נכון",2,0)</f>
        <v>0</v>
      </c>
      <c r="AC48" s="112">
        <f>IF('נוסח ב'!AD57="נכון",2,0)</f>
        <v>0</v>
      </c>
      <c r="AD48" s="112">
        <f>IF('נוסח ב'!AE57="נכון",2,0)</f>
        <v>0</v>
      </c>
      <c r="AE48" s="112">
        <f>IF('נוסח ב'!AF57="ד",2,0)</f>
        <v>0</v>
      </c>
      <c r="AF48" s="112">
        <f>IF('נוסח ב'!AG57="נכון",2,0)</f>
        <v>0</v>
      </c>
      <c r="AG48" s="112">
        <f>IF('נוסח ב'!AH57="נכון",2,0)</f>
        <v>0</v>
      </c>
      <c r="AH48" s="121">
        <f t="shared" si="5"/>
        <v>0</v>
      </c>
      <c r="AI48" s="112">
        <f>IF('נוסח ב'!AJ57="נכון",3,IF('נוסח ב'!AJ57="חלקי",2,0))</f>
        <v>0</v>
      </c>
      <c r="AJ48" s="112">
        <f>IF('נוסח ב'!AK57="נכון",2,0)</f>
        <v>0</v>
      </c>
      <c r="AK48" s="112">
        <f>IF('נוסח ב'!AL57="נכון",3,IF('נוסח ב'!AL57="חלקי",2,0))</f>
        <v>0</v>
      </c>
      <c r="AL48" s="112">
        <f>IF('נוסח ב'!AM57="א",2,0)</f>
        <v>0</v>
      </c>
      <c r="AM48" s="112">
        <f>IF('נוסח ב'!AN57="נכון",3,IF('נוסח ב'!AN57="רק הסבר ביולוגי נכון",2,IF('נוסח ב'!AN57="רק ציון נתונים נכונים",1,0)))</f>
        <v>0</v>
      </c>
      <c r="AN48" s="112">
        <f>IF('נוסח ב'!AO57=3,2,0)</f>
        <v>0</v>
      </c>
      <c r="AO48" s="112">
        <f>IF('נוסח ב'!AP57="צוינו 2 מרכיבים",2,IF('נוסח ב'!AP57="צוין מרכיב 1",1,0))</f>
        <v>0</v>
      </c>
      <c r="AP48" s="112">
        <f>IF('נוסח ב'!AQ57="צוינו 2 מרכיבים",2,IF('נוסח ב'!AQ57="צוין מרכיב 1",1,0))</f>
        <v>0</v>
      </c>
      <c r="AQ48" s="157">
        <f t="shared" si="6"/>
        <v>0</v>
      </c>
      <c r="AR48" s="112">
        <f>IF('נוסח ב'!AS57=2,2,0)</f>
        <v>0</v>
      </c>
      <c r="AS48" s="112">
        <f>IF('נוסח ב'!AT57="נכון",4,IF('נוסח ב'!AT57="חלקי - 3 נקודות",3,IF('נוסח ב'!AT57="חלקי - 2 נקודות",2,IF('נוסח ב'!AT57="חלקי - נקודה 1",1,0))))</f>
        <v>0</v>
      </c>
      <c r="AT48" s="156">
        <f>IF('נוסח ב'!AU57="2 השלמות נכונות",2,IF('נוסח ב'!AU57="השלמה נכונה אחת",1,0))</f>
        <v>0</v>
      </c>
      <c r="AU48" s="156">
        <f>IF('נוסח ב'!AV57="3 תשובות נכונות",2,IF('נוסח ב'!AV57="2 תשובות נכונות",1,0))</f>
        <v>0</v>
      </c>
      <c r="AV48" s="112">
        <f>IF('נוסח ב'!AW57="נכון",2,0)</f>
        <v>0</v>
      </c>
      <c r="AW48" s="157">
        <f t="shared" si="7"/>
        <v>0</v>
      </c>
      <c r="AX48" s="134">
        <f t="shared" si="0"/>
        <v>0</v>
      </c>
      <c r="AY48" s="134">
        <f t="shared" si="8"/>
        <v>0</v>
      </c>
      <c r="AZ48" s="152">
        <f>'נוסח ב'!Y57</f>
        <v>0</v>
      </c>
      <c r="BA48" s="88">
        <f t="shared" si="1"/>
        <v>0</v>
      </c>
      <c r="BB48"/>
      <c r="BC48"/>
      <c r="BD48"/>
    </row>
    <row r="49" spans="1:60" x14ac:dyDescent="0.2">
      <c r="A49" s="10">
        <v>41</v>
      </c>
      <c r="B49" s="111">
        <f>'נוסח ב'!B58</f>
        <v>0</v>
      </c>
      <c r="C49" s="112">
        <f>IF('נוסח ב'!C58="נכון",3,IF('נוסח ב'!C58="חלקי",2,0))</f>
        <v>0</v>
      </c>
      <c r="D49" s="112">
        <f>IF('נוסח ב'!D58=2,2,0)</f>
        <v>0</v>
      </c>
      <c r="E49" s="112">
        <f>IF('נוסח ב'!E58="נכון",2,0)</f>
        <v>0</v>
      </c>
      <c r="F49" s="112">
        <f>IF('נוסח ב'!F58="ג",2,0)</f>
        <v>0</v>
      </c>
      <c r="G49" s="112">
        <f>IF('נוסח ב'!G58="צוינו 3 מרכיבים",3,IF('נוסח ב'!G58="צוינו 2 מרכיבים",2,IF('נוסח ב'!G58="צוין מרכיב 1",1,0)))</f>
        <v>0</v>
      </c>
      <c r="H49" s="112">
        <f>IF('נוסח ב'!H58="נכון",4,IF('נוסח ב'!H58="חלקי",2,0))</f>
        <v>0</v>
      </c>
      <c r="I49" s="112">
        <f>IF('נוסח ב'!I58="נכון",2,IF('נוסח ב'!I58="חלקי",1,0))</f>
        <v>0</v>
      </c>
      <c r="J49" s="112">
        <f>IF('נוסח ב'!J58="3 תשובות נכונות",2,IF('נוסח ב'!J58="2 תשובות נכונות",1,0))</f>
        <v>0</v>
      </c>
      <c r="K49" s="112">
        <f>IF('נוסח ב'!K58="נכון",3,IF('נוסח ב'!K58="חלקי",2,0))</f>
        <v>0</v>
      </c>
      <c r="L49" s="112">
        <f>IF('נוסח ב'!L58="נכון",3,0)</f>
        <v>0</v>
      </c>
      <c r="M49" s="112">
        <f>IF('נוסח ב'!M58=3,2,0)</f>
        <v>0</v>
      </c>
      <c r="N49" s="112">
        <f>IF('נוסח ב'!N58="נכון",3,IF('נוסח ב'!N58="חלקי",1,0))</f>
        <v>0</v>
      </c>
      <c r="O49" s="121">
        <f t="shared" si="2"/>
        <v>0</v>
      </c>
      <c r="P49" s="156">
        <f>IF('נוסח ב'!P58="א",2,0)</f>
        <v>0</v>
      </c>
      <c r="Q49" s="112">
        <f>IF('נוסח ב'!Q58="4 תשובות נכונות",3,IF('נוסח ב'!Q58="3 תשובות נכונות",2,IF('נוסח ב'!Q58="2 תשובות נכונות",1,0)))</f>
        <v>0</v>
      </c>
      <c r="R49" s="112">
        <f>IF('נוסח ב'!R58="4 תשובות נכונות",3,IF('נוסח ב'!R58="3 תשובות נכונות",2,IF('נוסח ב'!R58="2 תשובות נכונות",1,0)))</f>
        <v>0</v>
      </c>
      <c r="S49" s="112">
        <f>IF('נוסח ב'!S58="נכון",3,IF('נוסח ב'!S58="חלקי - 2 נקודות",2,IF('נוסח ב'!S58="חלקי - נקודה 1",1,0)))</f>
        <v>0</v>
      </c>
      <c r="T49" s="155">
        <f>IF('נוסח ב'!T58="נכון",3,IF('נוסח ב'!T58="חלקי",2,0))</f>
        <v>0</v>
      </c>
      <c r="U49" s="155">
        <f>IF('נוסח ב'!U58="נכון",2,0)</f>
        <v>0</v>
      </c>
      <c r="V49" s="152">
        <f t="shared" si="3"/>
        <v>0</v>
      </c>
      <c r="W49" s="155">
        <f>IF('נוסח ב'!W58="4 יצוגים נכונים",4,IF('נוסח ב'!W58="3 יצוגים נכונים",3,IF('נוסח ב'!W58="2 יצוגים נכונים",2,IF('נוסח ב'!W58="יצוג נכון 1",1,0))))</f>
        <v>0</v>
      </c>
      <c r="X49" s="155">
        <f>IF('נוסח ב'!X58="4 תשובות נכונות",2,IF('נוסח ב'!X58="2 או 3 תשובות נכונות",1,0))</f>
        <v>0</v>
      </c>
      <c r="Y49" s="152">
        <f t="shared" si="4"/>
        <v>0</v>
      </c>
      <c r="Z49" s="112">
        <f>IF('נוסח ב'!AA58=4,2,0)</f>
        <v>0</v>
      </c>
      <c r="AA49" s="112">
        <f>IF('נוסח ב'!AB58=2,2,0)</f>
        <v>0</v>
      </c>
      <c r="AB49" s="112">
        <f>IF('נוסח ב'!AC58="נכון",2,0)</f>
        <v>0</v>
      </c>
      <c r="AC49" s="112">
        <f>IF('נוסח ב'!AD58="נכון",2,0)</f>
        <v>0</v>
      </c>
      <c r="AD49" s="112">
        <f>IF('נוסח ב'!AE58="נכון",2,0)</f>
        <v>0</v>
      </c>
      <c r="AE49" s="112">
        <f>IF('נוסח ב'!AF58="ד",2,0)</f>
        <v>0</v>
      </c>
      <c r="AF49" s="112">
        <f>IF('נוסח ב'!AG58="נכון",2,0)</f>
        <v>0</v>
      </c>
      <c r="AG49" s="112">
        <f>IF('נוסח ב'!AH58="נכון",2,0)</f>
        <v>0</v>
      </c>
      <c r="AH49" s="121">
        <f t="shared" si="5"/>
        <v>0</v>
      </c>
      <c r="AI49" s="112">
        <f>IF('נוסח ב'!AJ58="נכון",3,IF('נוסח ב'!AJ58="חלקי",2,0))</f>
        <v>0</v>
      </c>
      <c r="AJ49" s="112">
        <f>IF('נוסח ב'!AK58="נכון",2,0)</f>
        <v>0</v>
      </c>
      <c r="AK49" s="112">
        <f>IF('נוסח ב'!AL58="נכון",3,IF('נוסח ב'!AL58="חלקי",2,0))</f>
        <v>0</v>
      </c>
      <c r="AL49" s="112">
        <f>IF('נוסח ב'!AM58="א",2,0)</f>
        <v>0</v>
      </c>
      <c r="AM49" s="112">
        <f>IF('נוסח ב'!AN58="נכון",3,IF('נוסח ב'!AN58="רק הסבר ביולוגי נכון",2,IF('נוסח ב'!AN58="רק ציון נתונים נכונים",1,0)))</f>
        <v>0</v>
      </c>
      <c r="AN49" s="112">
        <f>IF('נוסח ב'!AO58=3,2,0)</f>
        <v>0</v>
      </c>
      <c r="AO49" s="112">
        <f>IF('נוסח ב'!AP58="צוינו 2 מרכיבים",2,IF('נוסח ב'!AP58="צוין מרכיב 1",1,0))</f>
        <v>0</v>
      </c>
      <c r="AP49" s="112">
        <f>IF('נוסח ב'!AQ58="צוינו 2 מרכיבים",2,IF('נוסח ב'!AQ58="צוין מרכיב 1",1,0))</f>
        <v>0</v>
      </c>
      <c r="AQ49" s="157">
        <f t="shared" si="6"/>
        <v>0</v>
      </c>
      <c r="AR49" s="112">
        <f>IF('נוסח ב'!AS58=2,2,0)</f>
        <v>0</v>
      </c>
      <c r="AS49" s="112">
        <f>IF('נוסח ב'!AT58="נכון",4,IF('נוסח ב'!AT58="חלקי - 3 נקודות",3,IF('נוסח ב'!AT58="חלקי - 2 נקודות",2,IF('נוסח ב'!AT58="חלקי - נקודה 1",1,0))))</f>
        <v>0</v>
      </c>
      <c r="AT49" s="156">
        <f>IF('נוסח ב'!AU58="2 השלמות נכונות",2,IF('נוסח ב'!AU58="השלמה נכונה אחת",1,0))</f>
        <v>0</v>
      </c>
      <c r="AU49" s="156">
        <f>IF('נוסח ב'!AV58="3 תשובות נכונות",2,IF('נוסח ב'!AV58="2 תשובות נכונות",1,0))</f>
        <v>0</v>
      </c>
      <c r="AV49" s="112">
        <f>IF('נוסח ב'!AW58="נכון",2,0)</f>
        <v>0</v>
      </c>
      <c r="AW49" s="157">
        <f t="shared" si="7"/>
        <v>0</v>
      </c>
      <c r="AX49" s="134">
        <f t="shared" si="0"/>
        <v>0</v>
      </c>
      <c r="AY49" s="134">
        <f t="shared" si="8"/>
        <v>0</v>
      </c>
      <c r="AZ49" s="152">
        <f>'נוסח ב'!Y58</f>
        <v>0</v>
      </c>
      <c r="BA49" s="88">
        <f t="shared" si="1"/>
        <v>0</v>
      </c>
      <c r="BB49"/>
      <c r="BC49"/>
      <c r="BD49"/>
    </row>
    <row r="50" spans="1:60" x14ac:dyDescent="0.2">
      <c r="A50" s="10">
        <v>42</v>
      </c>
      <c r="B50" s="111">
        <f>'נוסח ב'!B59</f>
        <v>0</v>
      </c>
      <c r="C50" s="112">
        <f>IF('נוסח ב'!C59="נכון",3,IF('נוסח ב'!C59="חלקי",2,0))</f>
        <v>0</v>
      </c>
      <c r="D50" s="112">
        <f>IF('נוסח ב'!D59=2,2,0)</f>
        <v>0</v>
      </c>
      <c r="E50" s="112">
        <f>IF('נוסח ב'!E59="נכון",2,0)</f>
        <v>0</v>
      </c>
      <c r="F50" s="112">
        <f>IF('נוסח ב'!F59="ג",2,0)</f>
        <v>0</v>
      </c>
      <c r="G50" s="112">
        <f>IF('נוסח ב'!G59="צוינו 3 מרכיבים",3,IF('נוסח ב'!G59="צוינו 2 מרכיבים",2,IF('נוסח ב'!G59="צוין מרכיב 1",1,0)))</f>
        <v>0</v>
      </c>
      <c r="H50" s="112">
        <f>IF('נוסח ב'!H59="נכון",4,IF('נוסח ב'!H59="חלקי",2,0))</f>
        <v>0</v>
      </c>
      <c r="I50" s="112">
        <f>IF('נוסח ב'!I59="נכון",2,IF('נוסח ב'!I59="חלקי",1,0))</f>
        <v>0</v>
      </c>
      <c r="J50" s="112">
        <f>IF('נוסח ב'!J59="3 תשובות נכונות",2,IF('נוסח ב'!J59="2 תשובות נכונות",1,0))</f>
        <v>0</v>
      </c>
      <c r="K50" s="112">
        <f>IF('נוסח ב'!K59="נכון",3,IF('נוסח ב'!K59="חלקי",2,0))</f>
        <v>0</v>
      </c>
      <c r="L50" s="112">
        <f>IF('נוסח ב'!L59="נכון",3,0)</f>
        <v>0</v>
      </c>
      <c r="M50" s="112">
        <f>IF('נוסח ב'!M59=3,2,0)</f>
        <v>0</v>
      </c>
      <c r="N50" s="112">
        <f>IF('נוסח ב'!N59="נכון",3,IF('נוסח ב'!N59="חלקי",1,0))</f>
        <v>0</v>
      </c>
      <c r="O50" s="121">
        <f t="shared" si="2"/>
        <v>0</v>
      </c>
      <c r="P50" s="156">
        <f>IF('נוסח ב'!P59="א",2,0)</f>
        <v>0</v>
      </c>
      <c r="Q50" s="112">
        <f>IF('נוסח ב'!Q59="4 תשובות נכונות",3,IF('נוסח ב'!Q59="3 תשובות נכונות",2,IF('נוסח ב'!Q59="2 תשובות נכונות",1,0)))</f>
        <v>0</v>
      </c>
      <c r="R50" s="112">
        <f>IF('נוסח ב'!R59="4 תשובות נכונות",3,IF('נוסח ב'!R59="3 תשובות נכונות",2,IF('נוסח ב'!R59="2 תשובות נכונות",1,0)))</f>
        <v>0</v>
      </c>
      <c r="S50" s="112">
        <f>IF('נוסח ב'!S59="נכון",3,IF('נוסח ב'!S59="חלקי - 2 נקודות",2,IF('נוסח ב'!S59="חלקי - נקודה 1",1,0)))</f>
        <v>0</v>
      </c>
      <c r="T50" s="155">
        <f>IF('נוסח ב'!T59="נכון",3,IF('נוסח ב'!T59="חלקי",2,0))</f>
        <v>0</v>
      </c>
      <c r="U50" s="155">
        <f>IF('נוסח ב'!U59="נכון",2,0)</f>
        <v>0</v>
      </c>
      <c r="V50" s="152">
        <f t="shared" si="3"/>
        <v>0</v>
      </c>
      <c r="W50" s="155">
        <f>IF('נוסח ב'!W59="4 יצוגים נכונים",4,IF('נוסח ב'!W59="3 יצוגים נכונים",3,IF('נוסח ב'!W59="2 יצוגים נכונים",2,IF('נוסח ב'!W59="יצוג נכון 1",1,0))))</f>
        <v>0</v>
      </c>
      <c r="X50" s="155">
        <f>IF('נוסח ב'!X59="4 תשובות נכונות",2,IF('נוסח ב'!X59="2 או 3 תשובות נכונות",1,0))</f>
        <v>0</v>
      </c>
      <c r="Y50" s="152">
        <f t="shared" si="4"/>
        <v>0</v>
      </c>
      <c r="Z50" s="112">
        <f>IF('נוסח ב'!AA59=4,2,0)</f>
        <v>0</v>
      </c>
      <c r="AA50" s="112">
        <f>IF('נוסח ב'!AB59=2,2,0)</f>
        <v>0</v>
      </c>
      <c r="AB50" s="112">
        <f>IF('נוסח ב'!AC59="נכון",2,0)</f>
        <v>0</v>
      </c>
      <c r="AC50" s="112">
        <f>IF('נוסח ב'!AD59="נכון",2,0)</f>
        <v>0</v>
      </c>
      <c r="AD50" s="112">
        <f>IF('נוסח ב'!AE59="נכון",2,0)</f>
        <v>0</v>
      </c>
      <c r="AE50" s="112">
        <f>IF('נוסח ב'!AF59="ד",2,0)</f>
        <v>0</v>
      </c>
      <c r="AF50" s="112">
        <f>IF('נוסח ב'!AG59="נכון",2,0)</f>
        <v>0</v>
      </c>
      <c r="AG50" s="112">
        <f>IF('נוסח ב'!AH59="נכון",2,0)</f>
        <v>0</v>
      </c>
      <c r="AH50" s="121">
        <f t="shared" si="5"/>
        <v>0</v>
      </c>
      <c r="AI50" s="112">
        <f>IF('נוסח ב'!AJ59="נכון",3,IF('נוסח ב'!AJ59="חלקי",2,0))</f>
        <v>0</v>
      </c>
      <c r="AJ50" s="112">
        <f>IF('נוסח ב'!AK59="נכון",2,0)</f>
        <v>0</v>
      </c>
      <c r="AK50" s="112">
        <f>IF('נוסח ב'!AL59="נכון",3,IF('נוסח ב'!AL59="חלקי",2,0))</f>
        <v>0</v>
      </c>
      <c r="AL50" s="112">
        <f>IF('נוסח ב'!AM59="א",2,0)</f>
        <v>0</v>
      </c>
      <c r="AM50" s="112">
        <f>IF('נוסח ב'!AN59="נכון",3,IF('נוסח ב'!AN59="רק הסבר ביולוגי נכון",2,IF('נוסח ב'!AN59="רק ציון נתונים נכונים",1,0)))</f>
        <v>0</v>
      </c>
      <c r="AN50" s="112">
        <f>IF('נוסח ב'!AO59=3,2,0)</f>
        <v>0</v>
      </c>
      <c r="AO50" s="112">
        <f>IF('נוסח ב'!AP59="צוינו 2 מרכיבים",2,IF('נוסח ב'!AP59="צוין מרכיב 1",1,0))</f>
        <v>0</v>
      </c>
      <c r="AP50" s="112">
        <f>IF('נוסח ב'!AQ59="צוינו 2 מרכיבים",2,IF('נוסח ב'!AQ59="צוין מרכיב 1",1,0))</f>
        <v>0</v>
      </c>
      <c r="AQ50" s="157">
        <f t="shared" si="6"/>
        <v>0</v>
      </c>
      <c r="AR50" s="112">
        <f>IF('נוסח ב'!AS59=2,2,0)</f>
        <v>0</v>
      </c>
      <c r="AS50" s="112">
        <f>IF('נוסח ב'!AT59="נכון",4,IF('נוסח ב'!AT59="חלקי - 3 נקודות",3,IF('נוסח ב'!AT59="חלקי - 2 נקודות",2,IF('נוסח ב'!AT59="חלקי - נקודה 1",1,0))))</f>
        <v>0</v>
      </c>
      <c r="AT50" s="156">
        <f>IF('נוסח ב'!AU59="2 השלמות נכונות",2,IF('נוסח ב'!AU59="השלמה נכונה אחת",1,0))</f>
        <v>0</v>
      </c>
      <c r="AU50" s="156">
        <f>IF('נוסח ב'!AV59="3 תשובות נכונות",2,IF('נוסח ב'!AV59="2 תשובות נכונות",1,0))</f>
        <v>0</v>
      </c>
      <c r="AV50" s="112">
        <f>IF('נוסח ב'!AW59="נכון",2,0)</f>
        <v>0</v>
      </c>
      <c r="AW50" s="157">
        <f t="shared" si="7"/>
        <v>0</v>
      </c>
      <c r="AX50" s="134">
        <f t="shared" si="0"/>
        <v>0</v>
      </c>
      <c r="AY50" s="134">
        <f t="shared" si="8"/>
        <v>0</v>
      </c>
      <c r="AZ50" s="152">
        <f>'נוסח ב'!Y59</f>
        <v>0</v>
      </c>
      <c r="BA50" s="88">
        <f t="shared" si="1"/>
        <v>0</v>
      </c>
      <c r="BB50"/>
      <c r="BC50"/>
      <c r="BD50"/>
    </row>
    <row r="51" spans="1:60" x14ac:dyDescent="0.2">
      <c r="A51" s="10">
        <v>43</v>
      </c>
      <c r="B51" s="111">
        <f>'נוסח ב'!B60</f>
        <v>0</v>
      </c>
      <c r="C51" s="112">
        <f>IF('נוסח ב'!C60="נכון",3,IF('נוסח ב'!C60="חלקי",2,0))</f>
        <v>0</v>
      </c>
      <c r="D51" s="112">
        <f>IF('נוסח ב'!D60=2,2,0)</f>
        <v>0</v>
      </c>
      <c r="E51" s="112">
        <f>IF('נוסח ב'!E60="נכון",2,0)</f>
        <v>0</v>
      </c>
      <c r="F51" s="112">
        <f>IF('נוסח ב'!F60="ג",2,0)</f>
        <v>0</v>
      </c>
      <c r="G51" s="112">
        <f>IF('נוסח ב'!G60="צוינו 3 מרכיבים",3,IF('נוסח ב'!G60="צוינו 2 מרכיבים",2,IF('נוסח ב'!G60="צוין מרכיב 1",1,0)))</f>
        <v>0</v>
      </c>
      <c r="H51" s="112">
        <f>IF('נוסח ב'!H60="נכון",4,IF('נוסח ב'!H60="חלקי",2,0))</f>
        <v>0</v>
      </c>
      <c r="I51" s="112">
        <f>IF('נוסח ב'!I60="נכון",2,IF('נוסח ב'!I60="חלקי",1,0))</f>
        <v>0</v>
      </c>
      <c r="J51" s="112">
        <f>IF('נוסח ב'!J60="3 תשובות נכונות",2,IF('נוסח ב'!J60="2 תשובות נכונות",1,0))</f>
        <v>0</v>
      </c>
      <c r="K51" s="112">
        <f>IF('נוסח ב'!K60="נכון",3,IF('נוסח ב'!K60="חלקי",2,0))</f>
        <v>0</v>
      </c>
      <c r="L51" s="112">
        <f>IF('נוסח ב'!L60="נכון",3,0)</f>
        <v>0</v>
      </c>
      <c r="M51" s="112">
        <f>IF('נוסח ב'!M60=3,2,0)</f>
        <v>0</v>
      </c>
      <c r="N51" s="112">
        <f>IF('נוסח ב'!N60="נכון",3,IF('נוסח ב'!N60="חלקי",1,0))</f>
        <v>0</v>
      </c>
      <c r="O51" s="121">
        <f t="shared" si="2"/>
        <v>0</v>
      </c>
      <c r="P51" s="156">
        <f>IF('נוסח ב'!P60="א",2,0)</f>
        <v>0</v>
      </c>
      <c r="Q51" s="112">
        <f>IF('נוסח ב'!Q60="4 תשובות נכונות",3,IF('נוסח ב'!Q60="3 תשובות נכונות",2,IF('נוסח ב'!Q60="2 תשובות נכונות",1,0)))</f>
        <v>0</v>
      </c>
      <c r="R51" s="112">
        <f>IF('נוסח ב'!R60="4 תשובות נכונות",3,IF('נוסח ב'!R60="3 תשובות נכונות",2,IF('נוסח ב'!R60="2 תשובות נכונות",1,0)))</f>
        <v>0</v>
      </c>
      <c r="S51" s="112">
        <f>IF('נוסח ב'!S60="נכון",3,IF('נוסח ב'!S60="חלקי - 2 נקודות",2,IF('נוסח ב'!S60="חלקי - נקודה 1",1,0)))</f>
        <v>0</v>
      </c>
      <c r="T51" s="155">
        <f>IF('נוסח ב'!T60="נכון",3,IF('נוסח ב'!T60="חלקי",2,0))</f>
        <v>0</v>
      </c>
      <c r="U51" s="155">
        <f>IF('נוסח ב'!U60="נכון",2,0)</f>
        <v>0</v>
      </c>
      <c r="V51" s="152">
        <f t="shared" si="3"/>
        <v>0</v>
      </c>
      <c r="W51" s="155">
        <f>IF('נוסח ב'!W60="4 יצוגים נכונים",4,IF('נוסח ב'!W60="3 יצוגים נכונים",3,IF('נוסח ב'!W60="2 יצוגים נכונים",2,IF('נוסח ב'!W60="יצוג נכון 1",1,0))))</f>
        <v>0</v>
      </c>
      <c r="X51" s="155">
        <f>IF('נוסח ב'!X60="4 תשובות נכונות",2,IF('נוסח ב'!X60="2 או 3 תשובות נכונות",1,0))</f>
        <v>0</v>
      </c>
      <c r="Y51" s="152">
        <f t="shared" si="4"/>
        <v>0</v>
      </c>
      <c r="Z51" s="112">
        <f>IF('נוסח ב'!AA60=4,2,0)</f>
        <v>0</v>
      </c>
      <c r="AA51" s="112">
        <f>IF('נוסח ב'!AB60=2,2,0)</f>
        <v>0</v>
      </c>
      <c r="AB51" s="112">
        <f>IF('נוסח ב'!AC60="נכון",2,0)</f>
        <v>0</v>
      </c>
      <c r="AC51" s="112">
        <f>IF('נוסח ב'!AD60="נכון",2,0)</f>
        <v>0</v>
      </c>
      <c r="AD51" s="112">
        <f>IF('נוסח ב'!AE60="נכון",2,0)</f>
        <v>0</v>
      </c>
      <c r="AE51" s="112">
        <f>IF('נוסח ב'!AF60="ד",2,0)</f>
        <v>0</v>
      </c>
      <c r="AF51" s="112">
        <f>IF('נוסח ב'!AG60="נכון",2,0)</f>
        <v>0</v>
      </c>
      <c r="AG51" s="112">
        <f>IF('נוסח ב'!AH60="נכון",2,0)</f>
        <v>0</v>
      </c>
      <c r="AH51" s="121">
        <f t="shared" si="5"/>
        <v>0</v>
      </c>
      <c r="AI51" s="112">
        <f>IF('נוסח ב'!AJ60="נכון",3,IF('נוסח ב'!AJ60="חלקי",2,0))</f>
        <v>0</v>
      </c>
      <c r="AJ51" s="112">
        <f>IF('נוסח ב'!AK60="נכון",2,0)</f>
        <v>0</v>
      </c>
      <c r="AK51" s="112">
        <f>IF('נוסח ב'!AL60="נכון",3,IF('נוסח ב'!AL60="חלקי",2,0))</f>
        <v>0</v>
      </c>
      <c r="AL51" s="112">
        <f>IF('נוסח ב'!AM60="א",2,0)</f>
        <v>0</v>
      </c>
      <c r="AM51" s="112">
        <f>IF('נוסח ב'!AN60="נכון",3,IF('נוסח ב'!AN60="רק הסבר ביולוגי נכון",2,IF('נוסח ב'!AN60="רק ציון נתונים נכונים",1,0)))</f>
        <v>0</v>
      </c>
      <c r="AN51" s="112">
        <f>IF('נוסח ב'!AO60=3,2,0)</f>
        <v>0</v>
      </c>
      <c r="AO51" s="112">
        <f>IF('נוסח ב'!AP60="צוינו 2 מרכיבים",2,IF('נוסח ב'!AP60="צוין מרכיב 1",1,0))</f>
        <v>0</v>
      </c>
      <c r="AP51" s="112">
        <f>IF('נוסח ב'!AQ60="צוינו 2 מרכיבים",2,IF('נוסח ב'!AQ60="צוין מרכיב 1",1,0))</f>
        <v>0</v>
      </c>
      <c r="AQ51" s="157">
        <f t="shared" si="6"/>
        <v>0</v>
      </c>
      <c r="AR51" s="112">
        <f>IF('נוסח ב'!AS60=2,2,0)</f>
        <v>0</v>
      </c>
      <c r="AS51" s="112">
        <f>IF('נוסח ב'!AT60="נכון",4,IF('נוסח ב'!AT60="חלקי - 3 נקודות",3,IF('נוסח ב'!AT60="חלקי - 2 נקודות",2,IF('נוסח ב'!AT60="חלקי - נקודה 1",1,0))))</f>
        <v>0</v>
      </c>
      <c r="AT51" s="156">
        <f>IF('נוסח ב'!AU60="2 השלמות נכונות",2,IF('נוסח ב'!AU60="השלמה נכונה אחת",1,0))</f>
        <v>0</v>
      </c>
      <c r="AU51" s="156">
        <f>IF('נוסח ב'!AV60="3 תשובות נכונות",2,IF('נוסח ב'!AV60="2 תשובות נכונות",1,0))</f>
        <v>0</v>
      </c>
      <c r="AV51" s="112">
        <f>IF('נוסח ב'!AW60="נכון",2,0)</f>
        <v>0</v>
      </c>
      <c r="AW51" s="157">
        <f t="shared" si="7"/>
        <v>0</v>
      </c>
      <c r="AX51" s="134">
        <f t="shared" si="0"/>
        <v>0</v>
      </c>
      <c r="AY51" s="134">
        <f t="shared" si="8"/>
        <v>0</v>
      </c>
      <c r="AZ51" s="152">
        <f>'נוסח ב'!Y60</f>
        <v>0</v>
      </c>
      <c r="BA51" s="88">
        <f t="shared" si="1"/>
        <v>0</v>
      </c>
      <c r="BB51"/>
      <c r="BC51"/>
      <c r="BD51"/>
    </row>
    <row r="52" spans="1:60" x14ac:dyDescent="0.2">
      <c r="A52" s="10">
        <v>44</v>
      </c>
      <c r="B52" s="111">
        <f>'נוסח ב'!B61</f>
        <v>0</v>
      </c>
      <c r="C52" s="112">
        <f>IF('נוסח ב'!C61="נכון",3,IF('נוסח ב'!C61="חלקי",2,0))</f>
        <v>0</v>
      </c>
      <c r="D52" s="112">
        <f>IF('נוסח ב'!D61=2,2,0)</f>
        <v>0</v>
      </c>
      <c r="E52" s="112">
        <f>IF('נוסח ב'!E61="נכון",2,0)</f>
        <v>0</v>
      </c>
      <c r="F52" s="112">
        <f>IF('נוסח ב'!F61="ג",2,0)</f>
        <v>0</v>
      </c>
      <c r="G52" s="112">
        <f>IF('נוסח ב'!G61="צוינו 3 מרכיבים",3,IF('נוסח ב'!G61="צוינו 2 מרכיבים",2,IF('נוסח ב'!G61="צוין מרכיב 1",1,0)))</f>
        <v>0</v>
      </c>
      <c r="H52" s="112">
        <f>IF('נוסח ב'!H61="נכון",4,IF('נוסח ב'!H61="חלקי",2,0))</f>
        <v>0</v>
      </c>
      <c r="I52" s="112">
        <f>IF('נוסח ב'!I61="נכון",2,IF('נוסח ב'!I61="חלקי",1,0))</f>
        <v>0</v>
      </c>
      <c r="J52" s="112">
        <f>IF('נוסח ב'!J61="3 תשובות נכונות",2,IF('נוסח ב'!J61="2 תשובות נכונות",1,0))</f>
        <v>0</v>
      </c>
      <c r="K52" s="112">
        <f>IF('נוסח ב'!K61="נכון",3,IF('נוסח ב'!K61="חלקי",2,0))</f>
        <v>0</v>
      </c>
      <c r="L52" s="112">
        <f>IF('נוסח ב'!L61="נכון",3,0)</f>
        <v>0</v>
      </c>
      <c r="M52" s="112">
        <f>IF('נוסח ב'!M61=3,2,0)</f>
        <v>0</v>
      </c>
      <c r="N52" s="112">
        <f>IF('נוסח ב'!N61="נכון",3,IF('נוסח ב'!N61="חלקי",1,0))</f>
        <v>0</v>
      </c>
      <c r="O52" s="121">
        <f t="shared" si="2"/>
        <v>0</v>
      </c>
      <c r="P52" s="156">
        <f>IF('נוסח ב'!P61="א",2,0)</f>
        <v>0</v>
      </c>
      <c r="Q52" s="112">
        <f>IF('נוסח ב'!Q61="4 תשובות נכונות",3,IF('נוסח ב'!Q61="3 תשובות נכונות",2,IF('נוסח ב'!Q61="2 תשובות נכונות",1,0)))</f>
        <v>0</v>
      </c>
      <c r="R52" s="112">
        <f>IF('נוסח ב'!R61="4 תשובות נכונות",3,IF('נוסח ב'!R61="3 תשובות נכונות",2,IF('נוסח ב'!R61="2 תשובות נכונות",1,0)))</f>
        <v>0</v>
      </c>
      <c r="S52" s="112">
        <f>IF('נוסח ב'!S61="נכון",3,IF('נוסח ב'!S61="חלקי - 2 נקודות",2,IF('נוסח ב'!S61="חלקי - נקודה 1",1,0)))</f>
        <v>0</v>
      </c>
      <c r="T52" s="155">
        <f>IF('נוסח ב'!T61="נכון",3,IF('נוסח ב'!T61="חלקי",2,0))</f>
        <v>0</v>
      </c>
      <c r="U52" s="155">
        <f>IF('נוסח ב'!U61="נכון",2,0)</f>
        <v>0</v>
      </c>
      <c r="V52" s="152">
        <f t="shared" si="3"/>
        <v>0</v>
      </c>
      <c r="W52" s="155">
        <f>IF('נוסח ב'!W61="4 יצוגים נכונים",4,IF('נוסח ב'!W61="3 יצוגים נכונים",3,IF('נוסח ב'!W61="2 יצוגים נכונים",2,IF('נוסח ב'!W61="יצוג נכון 1",1,0))))</f>
        <v>0</v>
      </c>
      <c r="X52" s="155">
        <f>IF('נוסח ב'!X61="4 תשובות נכונות",2,IF('נוסח ב'!X61="2 או 3 תשובות נכונות",1,0))</f>
        <v>0</v>
      </c>
      <c r="Y52" s="152">
        <f t="shared" si="4"/>
        <v>0</v>
      </c>
      <c r="Z52" s="112">
        <f>IF('נוסח ב'!AA61=4,2,0)</f>
        <v>0</v>
      </c>
      <c r="AA52" s="112">
        <f>IF('נוסח ב'!AB61=2,2,0)</f>
        <v>0</v>
      </c>
      <c r="AB52" s="112">
        <f>IF('נוסח ב'!AC61="נכון",2,0)</f>
        <v>0</v>
      </c>
      <c r="AC52" s="112">
        <f>IF('נוסח ב'!AD61="נכון",2,0)</f>
        <v>0</v>
      </c>
      <c r="AD52" s="112">
        <f>IF('נוסח ב'!AE61="נכון",2,0)</f>
        <v>0</v>
      </c>
      <c r="AE52" s="112">
        <f>IF('נוסח ב'!AF61="ד",2,0)</f>
        <v>0</v>
      </c>
      <c r="AF52" s="112">
        <f>IF('נוסח ב'!AG61="נכון",2,0)</f>
        <v>0</v>
      </c>
      <c r="AG52" s="112">
        <f>IF('נוסח ב'!AH61="נכון",2,0)</f>
        <v>0</v>
      </c>
      <c r="AH52" s="121">
        <f t="shared" si="5"/>
        <v>0</v>
      </c>
      <c r="AI52" s="112">
        <f>IF('נוסח ב'!AJ61="נכון",3,IF('נוסח ב'!AJ61="חלקי",2,0))</f>
        <v>0</v>
      </c>
      <c r="AJ52" s="112">
        <f>IF('נוסח ב'!AK61="נכון",2,0)</f>
        <v>0</v>
      </c>
      <c r="AK52" s="112">
        <f>IF('נוסח ב'!AL61="נכון",3,IF('נוסח ב'!AL61="חלקי",2,0))</f>
        <v>0</v>
      </c>
      <c r="AL52" s="112">
        <f>IF('נוסח ב'!AM61="א",2,0)</f>
        <v>0</v>
      </c>
      <c r="AM52" s="112">
        <f>IF('נוסח ב'!AN61="נכון",3,IF('נוסח ב'!AN61="רק הסבר ביולוגי נכון",2,IF('נוסח ב'!AN61="רק ציון נתונים נכונים",1,0)))</f>
        <v>0</v>
      </c>
      <c r="AN52" s="112">
        <f>IF('נוסח ב'!AO61=3,2,0)</f>
        <v>0</v>
      </c>
      <c r="AO52" s="112">
        <f>IF('נוסח ב'!AP61="צוינו 2 מרכיבים",2,IF('נוסח ב'!AP61="צוין מרכיב 1",1,0))</f>
        <v>0</v>
      </c>
      <c r="AP52" s="112">
        <f>IF('נוסח ב'!AQ61="צוינו 2 מרכיבים",2,IF('נוסח ב'!AQ61="צוין מרכיב 1",1,0))</f>
        <v>0</v>
      </c>
      <c r="AQ52" s="157">
        <f t="shared" si="6"/>
        <v>0</v>
      </c>
      <c r="AR52" s="112">
        <f>IF('נוסח ב'!AS61=2,2,0)</f>
        <v>0</v>
      </c>
      <c r="AS52" s="112">
        <f>IF('נוסח ב'!AT61="נכון",4,IF('נוסח ב'!AT61="חלקי - 3 נקודות",3,IF('נוסח ב'!AT61="חלקי - 2 נקודות",2,IF('נוסח ב'!AT61="חלקי - נקודה 1",1,0))))</f>
        <v>0</v>
      </c>
      <c r="AT52" s="156">
        <f>IF('נוסח ב'!AU61="2 השלמות נכונות",2,IF('נוסח ב'!AU61="השלמה נכונה אחת",1,0))</f>
        <v>0</v>
      </c>
      <c r="AU52" s="156">
        <f>IF('נוסח ב'!AV61="3 תשובות נכונות",2,IF('נוסח ב'!AV61="2 תשובות נכונות",1,0))</f>
        <v>0</v>
      </c>
      <c r="AV52" s="112">
        <f>IF('נוסח ב'!AW61="נכון",2,0)</f>
        <v>0</v>
      </c>
      <c r="AW52" s="157">
        <f t="shared" si="7"/>
        <v>0</v>
      </c>
      <c r="AX52" s="134">
        <f t="shared" si="0"/>
        <v>0</v>
      </c>
      <c r="AY52" s="134">
        <f t="shared" si="8"/>
        <v>0</v>
      </c>
      <c r="AZ52" s="152">
        <f>'נוסח ב'!Y61</f>
        <v>0</v>
      </c>
      <c r="BA52" s="88">
        <f t="shared" si="1"/>
        <v>0</v>
      </c>
      <c r="BB52"/>
      <c r="BC52"/>
      <c r="BD52"/>
    </row>
    <row r="53" spans="1:60" x14ac:dyDescent="0.2">
      <c r="A53" s="10">
        <v>45</v>
      </c>
      <c r="B53" s="111">
        <f>'נוסח ב'!B62</f>
        <v>0</v>
      </c>
      <c r="C53" s="112">
        <f>IF('נוסח ב'!C62="נכון",3,IF('נוסח ב'!C62="חלקי",2,0))</f>
        <v>0</v>
      </c>
      <c r="D53" s="112">
        <f>IF('נוסח ב'!D62=2,2,0)</f>
        <v>0</v>
      </c>
      <c r="E53" s="112">
        <f>IF('נוסח ב'!E62="נכון",2,0)</f>
        <v>0</v>
      </c>
      <c r="F53" s="112">
        <f>IF('נוסח ב'!F62="ג",2,0)</f>
        <v>0</v>
      </c>
      <c r="G53" s="112">
        <f>IF('נוסח ב'!G62="צוינו 3 מרכיבים",3,IF('נוסח ב'!G62="צוינו 2 מרכיבים",2,IF('נוסח ב'!G62="צוין מרכיב 1",1,0)))</f>
        <v>0</v>
      </c>
      <c r="H53" s="112">
        <f>IF('נוסח ב'!H62="נכון",4,IF('נוסח ב'!H62="חלקי",2,0))</f>
        <v>0</v>
      </c>
      <c r="I53" s="112">
        <f>IF('נוסח ב'!I62="נכון",2,IF('נוסח ב'!I62="חלקי",1,0))</f>
        <v>0</v>
      </c>
      <c r="J53" s="112">
        <f>IF('נוסח ב'!J62="3 תשובות נכונות",2,IF('נוסח ב'!J62="2 תשובות נכונות",1,0))</f>
        <v>0</v>
      </c>
      <c r="K53" s="112">
        <f>IF('נוסח ב'!K62="נכון",3,IF('נוסח ב'!K62="חלקי",2,0))</f>
        <v>0</v>
      </c>
      <c r="L53" s="112">
        <f>IF('נוסח ב'!L62="נכון",3,0)</f>
        <v>0</v>
      </c>
      <c r="M53" s="112">
        <f>IF('נוסח ב'!M62=3,2,0)</f>
        <v>0</v>
      </c>
      <c r="N53" s="112">
        <f>IF('נוסח ב'!N62="נכון",3,IF('נוסח ב'!N62="חלקי",1,0))</f>
        <v>0</v>
      </c>
      <c r="O53" s="121">
        <f t="shared" si="2"/>
        <v>0</v>
      </c>
      <c r="P53" s="156">
        <f>IF('נוסח ב'!P62="א",2,0)</f>
        <v>0</v>
      </c>
      <c r="Q53" s="112">
        <f>IF('נוסח ב'!Q62="4 תשובות נכונות",3,IF('נוסח ב'!Q62="3 תשובות נכונות",2,IF('נוסח ב'!Q62="2 תשובות נכונות",1,0)))</f>
        <v>0</v>
      </c>
      <c r="R53" s="112">
        <f>IF('נוסח ב'!R62="4 תשובות נכונות",3,IF('נוסח ב'!R62="3 תשובות נכונות",2,IF('נוסח ב'!R62="2 תשובות נכונות",1,0)))</f>
        <v>0</v>
      </c>
      <c r="S53" s="112">
        <f>IF('נוסח ב'!S62="נכון",3,IF('נוסח ב'!S62="חלקי - 2 נקודות",2,IF('נוסח ב'!S62="חלקי - נקודה 1",1,0)))</f>
        <v>0</v>
      </c>
      <c r="T53" s="155">
        <f>IF('נוסח ב'!T62="נכון",3,IF('נוסח ב'!T62="חלקי",2,0))</f>
        <v>0</v>
      </c>
      <c r="U53" s="155">
        <f>IF('נוסח ב'!U62="נכון",2,0)</f>
        <v>0</v>
      </c>
      <c r="V53" s="152">
        <f t="shared" si="3"/>
        <v>0</v>
      </c>
      <c r="W53" s="155">
        <f>IF('נוסח ב'!W62="4 יצוגים נכונים",4,IF('נוסח ב'!W62="3 יצוגים נכונים",3,IF('נוסח ב'!W62="2 יצוגים נכונים",2,IF('נוסח ב'!W62="יצוג נכון 1",1,0))))</f>
        <v>0</v>
      </c>
      <c r="X53" s="155">
        <f>IF('נוסח ב'!X62="4 תשובות נכונות",2,IF('נוסח ב'!X62="2 או 3 תשובות נכונות",1,0))</f>
        <v>0</v>
      </c>
      <c r="Y53" s="152">
        <f t="shared" si="4"/>
        <v>0</v>
      </c>
      <c r="Z53" s="112">
        <f>IF('נוסח ב'!AA62=4,2,0)</f>
        <v>0</v>
      </c>
      <c r="AA53" s="112">
        <f>IF('נוסח ב'!AB62=2,2,0)</f>
        <v>0</v>
      </c>
      <c r="AB53" s="112">
        <f>IF('נוסח ב'!AC62="נכון",2,0)</f>
        <v>0</v>
      </c>
      <c r="AC53" s="112">
        <f>IF('נוסח ב'!AD62="נכון",2,0)</f>
        <v>0</v>
      </c>
      <c r="AD53" s="112">
        <f>IF('נוסח ב'!AE62="נכון",2,0)</f>
        <v>0</v>
      </c>
      <c r="AE53" s="112">
        <f>IF('נוסח ב'!AF62="ד",2,0)</f>
        <v>0</v>
      </c>
      <c r="AF53" s="112">
        <f>IF('נוסח ב'!AG62="נכון",2,0)</f>
        <v>0</v>
      </c>
      <c r="AG53" s="112">
        <f>IF('נוסח ב'!AH62="נכון",2,0)</f>
        <v>0</v>
      </c>
      <c r="AH53" s="121">
        <f t="shared" si="5"/>
        <v>0</v>
      </c>
      <c r="AI53" s="112">
        <f>IF('נוסח ב'!AJ62="נכון",3,IF('נוסח ב'!AJ62="חלקי",2,0))</f>
        <v>0</v>
      </c>
      <c r="AJ53" s="112">
        <f>IF('נוסח ב'!AK62="נכון",2,0)</f>
        <v>0</v>
      </c>
      <c r="AK53" s="112">
        <f>IF('נוסח ב'!AL62="נכון",3,IF('נוסח ב'!AL62="חלקי",2,0))</f>
        <v>0</v>
      </c>
      <c r="AL53" s="112">
        <f>IF('נוסח ב'!AM62="א",2,0)</f>
        <v>0</v>
      </c>
      <c r="AM53" s="112">
        <f>IF('נוסח ב'!AN62="נכון",3,IF('נוסח ב'!AN62="רק הסבר ביולוגי נכון",2,IF('נוסח ב'!AN62="רק ציון נתונים נכונים",1,0)))</f>
        <v>0</v>
      </c>
      <c r="AN53" s="112">
        <f>IF('נוסח ב'!AO62=3,2,0)</f>
        <v>0</v>
      </c>
      <c r="AO53" s="112">
        <f>IF('נוסח ב'!AP62="צוינו 2 מרכיבים",2,IF('נוסח ב'!AP62="צוין מרכיב 1",1,0))</f>
        <v>0</v>
      </c>
      <c r="AP53" s="112">
        <f>IF('נוסח ב'!AQ62="צוינו 2 מרכיבים",2,IF('נוסח ב'!AQ62="צוין מרכיב 1",1,0))</f>
        <v>0</v>
      </c>
      <c r="AQ53" s="157">
        <f t="shared" si="6"/>
        <v>0</v>
      </c>
      <c r="AR53" s="112">
        <f>IF('נוסח ב'!AS62=2,2,0)</f>
        <v>0</v>
      </c>
      <c r="AS53" s="112">
        <f>IF('נוסח ב'!AT62="נכון",4,IF('נוסח ב'!AT62="חלקי - 3 נקודות",3,IF('נוסח ב'!AT62="חלקי - 2 נקודות",2,IF('נוסח ב'!AT62="חלקי - נקודה 1",1,0))))</f>
        <v>0</v>
      </c>
      <c r="AT53" s="156">
        <f>IF('נוסח ב'!AU62="2 השלמות נכונות",2,IF('נוסח ב'!AU62="השלמה נכונה אחת",1,0))</f>
        <v>0</v>
      </c>
      <c r="AU53" s="156">
        <f>IF('נוסח ב'!AV62="3 תשובות נכונות",2,IF('נוסח ב'!AV62="2 תשובות נכונות",1,0))</f>
        <v>0</v>
      </c>
      <c r="AV53" s="112">
        <f>IF('נוסח ב'!AW62="נכון",2,0)</f>
        <v>0</v>
      </c>
      <c r="AW53" s="157">
        <f t="shared" si="7"/>
        <v>0</v>
      </c>
      <c r="AX53" s="134">
        <f t="shared" si="0"/>
        <v>0</v>
      </c>
      <c r="AY53" s="134">
        <f t="shared" si="8"/>
        <v>0</v>
      </c>
      <c r="AZ53" s="152">
        <f>'נוסח ב'!Y62</f>
        <v>0</v>
      </c>
      <c r="BA53" s="88">
        <f t="shared" si="1"/>
        <v>0</v>
      </c>
      <c r="BB53"/>
      <c r="BC53"/>
      <c r="BD53"/>
    </row>
    <row r="54" spans="1:60" x14ac:dyDescent="0.2">
      <c r="A54" s="2"/>
      <c r="B54" s="2"/>
      <c r="D54"/>
      <c r="R54" s="16"/>
      <c r="S54" s="16"/>
      <c r="T54" s="16"/>
      <c r="U54" s="16"/>
      <c r="W54" s="16"/>
      <c r="X54" s="16"/>
      <c r="Z54" s="2"/>
      <c r="AA54" s="120"/>
      <c r="AB54" s="2"/>
      <c r="AC54" s="2"/>
      <c r="AD54" s="2"/>
      <c r="AE54" s="2"/>
      <c r="AF54" s="2"/>
      <c r="AG54" s="2"/>
      <c r="AH54" s="2"/>
      <c r="AI54" s="2"/>
      <c r="AJ54" s="2"/>
      <c r="AK54" s="2"/>
      <c r="AX54" s="58"/>
      <c r="AY54" s="58"/>
      <c r="AZ54"/>
      <c r="BA54"/>
      <c r="BB54"/>
      <c r="BC54"/>
      <c r="BD54"/>
    </row>
    <row r="55" spans="1:60" ht="25.5" customHeight="1" x14ac:dyDescent="0.2">
      <c r="A55" s="2"/>
      <c r="B55" s="30"/>
      <c r="C55" s="242" t="s">
        <v>186</v>
      </c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4"/>
      <c r="O55" s="217" t="s">
        <v>30</v>
      </c>
      <c r="P55" s="242" t="s">
        <v>187</v>
      </c>
      <c r="Q55" s="243"/>
      <c r="R55" s="243"/>
      <c r="S55" s="243"/>
      <c r="T55" s="243"/>
      <c r="U55" s="244"/>
      <c r="V55" s="217" t="s">
        <v>31</v>
      </c>
      <c r="W55" s="242" t="s">
        <v>188</v>
      </c>
      <c r="X55" s="244"/>
      <c r="Y55" s="217" t="s">
        <v>126</v>
      </c>
      <c r="Z55" s="242" t="s">
        <v>189</v>
      </c>
      <c r="AA55" s="243"/>
      <c r="AB55" s="243"/>
      <c r="AC55" s="243"/>
      <c r="AD55" s="243"/>
      <c r="AE55" s="243"/>
      <c r="AF55" s="243"/>
      <c r="AG55" s="244"/>
      <c r="AH55" s="217" t="s">
        <v>127</v>
      </c>
      <c r="AI55" s="242" t="s">
        <v>190</v>
      </c>
      <c r="AJ55" s="243"/>
      <c r="AK55" s="243"/>
      <c r="AL55" s="243"/>
      <c r="AM55" s="243"/>
      <c r="AN55" s="243"/>
      <c r="AO55" s="243"/>
      <c r="AP55" s="244"/>
      <c r="AQ55" s="217" t="s">
        <v>128</v>
      </c>
      <c r="AR55" s="242" t="s">
        <v>191</v>
      </c>
      <c r="AS55" s="243"/>
      <c r="AT55" s="243"/>
      <c r="AU55" s="243"/>
      <c r="AV55" s="244"/>
      <c r="AW55" s="217" t="s">
        <v>129</v>
      </c>
      <c r="AX55" s="221" t="s">
        <v>137</v>
      </c>
      <c r="AY55" s="221" t="s">
        <v>138</v>
      </c>
      <c r="AZ55" s="161" t="s">
        <v>179</v>
      </c>
      <c r="BA55" s="223" t="s">
        <v>35</v>
      </c>
      <c r="BB55"/>
      <c r="BC55"/>
      <c r="BD55"/>
    </row>
    <row r="56" spans="1:60" s="16" customFormat="1" ht="22.5" customHeight="1" x14ac:dyDescent="0.2">
      <c r="A56" s="12"/>
      <c r="B56" s="13" t="s">
        <v>16</v>
      </c>
      <c r="C56" s="104" t="s">
        <v>91</v>
      </c>
      <c r="D56" s="104" t="s">
        <v>144</v>
      </c>
      <c r="E56" s="66" t="s">
        <v>92</v>
      </c>
      <c r="F56" s="66" t="s">
        <v>93</v>
      </c>
      <c r="G56" s="66" t="s">
        <v>94</v>
      </c>
      <c r="H56" s="66" t="s">
        <v>95</v>
      </c>
      <c r="I56" s="66" t="s">
        <v>96</v>
      </c>
      <c r="J56" s="66" t="s">
        <v>97</v>
      </c>
      <c r="K56" s="66" t="s">
        <v>98</v>
      </c>
      <c r="L56" s="66" t="s">
        <v>82</v>
      </c>
      <c r="M56" s="66" t="s">
        <v>83</v>
      </c>
      <c r="N56" s="66">
        <v>6</v>
      </c>
      <c r="O56" s="218"/>
      <c r="P56" s="66">
        <v>7</v>
      </c>
      <c r="Q56" s="104">
        <v>8</v>
      </c>
      <c r="R56" s="104">
        <v>9</v>
      </c>
      <c r="S56" s="104" t="s">
        <v>116</v>
      </c>
      <c r="T56" s="104" t="s">
        <v>117</v>
      </c>
      <c r="U56" s="104" t="s">
        <v>118</v>
      </c>
      <c r="V56" s="218"/>
      <c r="W56" s="104" t="s">
        <v>119</v>
      </c>
      <c r="X56" s="104" t="s">
        <v>120</v>
      </c>
      <c r="Y56" s="218"/>
      <c r="Z56" s="66" t="s">
        <v>76</v>
      </c>
      <c r="AA56" s="66" t="s">
        <v>77</v>
      </c>
      <c r="AB56" s="66" t="s">
        <v>151</v>
      </c>
      <c r="AC56" s="66" t="s">
        <v>192</v>
      </c>
      <c r="AD56" s="66" t="s">
        <v>193</v>
      </c>
      <c r="AE56" s="66">
        <v>13</v>
      </c>
      <c r="AF56" s="66" t="s">
        <v>130</v>
      </c>
      <c r="AG56" s="66" t="s">
        <v>131</v>
      </c>
      <c r="AH56" s="218"/>
      <c r="AI56" s="66" t="s">
        <v>194</v>
      </c>
      <c r="AJ56" s="66" t="s">
        <v>195</v>
      </c>
      <c r="AK56" s="66" t="s">
        <v>196</v>
      </c>
      <c r="AL56" s="66">
        <v>16</v>
      </c>
      <c r="AM56" s="66" t="s">
        <v>197</v>
      </c>
      <c r="AN56" s="66" t="s">
        <v>198</v>
      </c>
      <c r="AO56" s="66" t="s">
        <v>199</v>
      </c>
      <c r="AP56" s="66" t="s">
        <v>200</v>
      </c>
      <c r="AQ56" s="218"/>
      <c r="AR56" s="66" t="s">
        <v>152</v>
      </c>
      <c r="AS56" s="66" t="s">
        <v>201</v>
      </c>
      <c r="AT56" s="104" t="s">
        <v>202</v>
      </c>
      <c r="AU56" s="104" t="s">
        <v>155</v>
      </c>
      <c r="AV56" s="104" t="s">
        <v>156</v>
      </c>
      <c r="AW56" s="218"/>
      <c r="AX56" s="222"/>
      <c r="AY56" s="222"/>
      <c r="AZ56" s="159"/>
      <c r="BA56" s="224"/>
      <c r="BB56"/>
      <c r="BC56"/>
      <c r="BD56"/>
      <c r="BE56"/>
      <c r="BF56"/>
      <c r="BG56"/>
      <c r="BH56"/>
    </row>
    <row r="57" spans="1:60" s="16" customFormat="1" ht="18" x14ac:dyDescent="0.2">
      <c r="A57" s="12"/>
      <c r="B57" s="128" t="s">
        <v>37</v>
      </c>
      <c r="C57" s="92">
        <v>3</v>
      </c>
      <c r="D57" s="92">
        <v>2</v>
      </c>
      <c r="E57" s="92">
        <v>2</v>
      </c>
      <c r="F57" s="92">
        <v>2</v>
      </c>
      <c r="G57" s="92">
        <v>3</v>
      </c>
      <c r="H57" s="92">
        <v>4</v>
      </c>
      <c r="I57" s="92">
        <v>2</v>
      </c>
      <c r="J57" s="92">
        <v>2</v>
      </c>
      <c r="K57" s="92">
        <v>3</v>
      </c>
      <c r="L57" s="92">
        <v>3</v>
      </c>
      <c r="M57" s="92">
        <v>2</v>
      </c>
      <c r="N57" s="92">
        <v>3</v>
      </c>
      <c r="O57" s="92">
        <f>SUM(C57:N57)</f>
        <v>31</v>
      </c>
      <c r="P57" s="92">
        <v>2</v>
      </c>
      <c r="Q57" s="92">
        <v>3</v>
      </c>
      <c r="R57" s="92">
        <v>3</v>
      </c>
      <c r="S57" s="92">
        <v>3</v>
      </c>
      <c r="T57" s="92">
        <v>3</v>
      </c>
      <c r="U57" s="92">
        <v>2</v>
      </c>
      <c r="V57" s="92">
        <f>SUM(P57:U57)</f>
        <v>16</v>
      </c>
      <c r="W57" s="92">
        <v>4</v>
      </c>
      <c r="X57" s="92">
        <v>2</v>
      </c>
      <c r="Y57" s="92">
        <f>SUM(W57:X57)</f>
        <v>6</v>
      </c>
      <c r="Z57" s="92">
        <v>2</v>
      </c>
      <c r="AA57" s="92">
        <v>2</v>
      </c>
      <c r="AB57" s="92">
        <v>2</v>
      </c>
      <c r="AC57" s="92">
        <v>2</v>
      </c>
      <c r="AD57" s="92">
        <v>2</v>
      </c>
      <c r="AE57" s="92">
        <v>2</v>
      </c>
      <c r="AF57" s="92">
        <v>2</v>
      </c>
      <c r="AG57" s="92">
        <v>2</v>
      </c>
      <c r="AH57" s="92">
        <f>SUM(Z57:AG57)</f>
        <v>16</v>
      </c>
      <c r="AI57" s="92">
        <v>3</v>
      </c>
      <c r="AJ57" s="92">
        <v>2</v>
      </c>
      <c r="AK57" s="92">
        <v>3</v>
      </c>
      <c r="AL57" s="92">
        <v>2</v>
      </c>
      <c r="AM57" s="92">
        <v>3</v>
      </c>
      <c r="AN57" s="92">
        <v>2</v>
      </c>
      <c r="AO57" s="92">
        <v>2</v>
      </c>
      <c r="AP57" s="92">
        <v>2</v>
      </c>
      <c r="AQ57" s="92">
        <f>SUM(AI57:AP57)</f>
        <v>19</v>
      </c>
      <c r="AR57" s="92">
        <v>2</v>
      </c>
      <c r="AS57" s="92">
        <v>4</v>
      </c>
      <c r="AT57" s="92">
        <v>2</v>
      </c>
      <c r="AU57" s="92">
        <v>2</v>
      </c>
      <c r="AV57" s="92">
        <v>2</v>
      </c>
      <c r="AW57" s="92">
        <f>SUM(AR57:AV57)</f>
        <v>12</v>
      </c>
      <c r="AX57" s="92">
        <f>SUM(C57:N57,P57:U57,W57:X57)</f>
        <v>53</v>
      </c>
      <c r="AY57" s="92">
        <f>SUM(Z57:AG57,AI57:AP57,AR57:AV57)</f>
        <v>47</v>
      </c>
      <c r="AZ57" s="153"/>
      <c r="BA57" s="129">
        <f>SUM(AX57:AY57)</f>
        <v>100</v>
      </c>
      <c r="BB57"/>
      <c r="BC57"/>
      <c r="BD57"/>
      <c r="BE57"/>
      <c r="BF57"/>
      <c r="BG57"/>
      <c r="BH57"/>
    </row>
    <row r="58" spans="1:60" s="28" customFormat="1" x14ac:dyDescent="0.2">
      <c r="A58" s="25"/>
      <c r="B58" s="125" t="s">
        <v>38</v>
      </c>
      <c r="C58" s="89">
        <f>IF('נוסח ב'!C89&gt;0,SUMIF(C9:C53,"&gt;=0")/'נוסח ב'!C89,0)</f>
        <v>0</v>
      </c>
      <c r="D58" s="89">
        <f>IF('נוסח ב'!D89&gt;0,SUMIF(D9:D53,"&gt;=0")/'נוסח ב'!D89,0)</f>
        <v>0</v>
      </c>
      <c r="E58" s="89">
        <f>IF('נוסח ב'!E89&gt;0,SUMIF(E9:E53,"&gt;=0")/'נוסח ב'!E89,0)</f>
        <v>0</v>
      </c>
      <c r="F58" s="89">
        <f>IF('נוסח ב'!F89&gt;0,SUMIF(F9:F53,"&gt;=0")/'נוסח ב'!F89,0)</f>
        <v>0</v>
      </c>
      <c r="G58" s="89">
        <f>IF('נוסח ב'!G89&gt;0,SUMIF(G9:G53,"&gt;=0")/'נוסח ב'!G89,0)</f>
        <v>0</v>
      </c>
      <c r="H58" s="89">
        <f>IF('נוסח ב'!H89&gt;0,SUMIF(H9:H53,"&gt;=0")/'נוסח ב'!H89,0)</f>
        <v>0</v>
      </c>
      <c r="I58" s="89">
        <f>IF('נוסח ב'!I89&gt;0,SUMIF(I9:I53,"&gt;=0")/'נוסח ב'!I89,0)</f>
        <v>0</v>
      </c>
      <c r="J58" s="89">
        <f>IF('נוסח ב'!J89&gt;0,SUMIF(J9:J53,"&gt;=0")/'נוסח ב'!J89,0)</f>
        <v>0</v>
      </c>
      <c r="K58" s="89">
        <f>IF('נוסח ב'!K89&gt;0,SUMIF(K9:K53,"&gt;=0")/'נוסח ב'!K89,0)</f>
        <v>0</v>
      </c>
      <c r="L58" s="89">
        <f>IF('נוסח ב'!L89&gt;0,SUMIF(L9:L53,"&gt;=0")/'נוסח ב'!L89,0)</f>
        <v>0</v>
      </c>
      <c r="M58" s="89">
        <f>IF('נוסח ב'!M89&gt;0,SUMIF(M9:M53,"&gt;=0")/'נוסח ב'!M89,0)</f>
        <v>0</v>
      </c>
      <c r="N58" s="89">
        <f>IF('נוסח ב'!N89&gt;0,SUMIF(N9:N53,"&gt;=0")/'נוסח ב'!N89,0)</f>
        <v>0</v>
      </c>
      <c r="O58" s="121" t="e">
        <f>SUM(O9:O53)/'נוסח ב'!C89</f>
        <v>#DIV/0!</v>
      </c>
      <c r="P58" s="89">
        <f>IF('נוסח ב'!P89&gt;0,SUMIF(P9:P53,"&gt;=0")/'נוסח ב'!P89,0)</f>
        <v>0</v>
      </c>
      <c r="Q58" s="89">
        <f>IF('נוסח ב'!Q89&gt;0,SUMIF(Q9:Q53,"&gt;=0")/'נוסח ב'!Q89,0)</f>
        <v>0</v>
      </c>
      <c r="R58" s="89">
        <f>IF('נוסח ב'!R89&gt;0,SUMIF(R9:R53,"&gt;=0")/'נוסח ב'!R89,0)</f>
        <v>0</v>
      </c>
      <c r="S58" s="89">
        <f>IF('נוסח ב'!S89&gt;0,SUMIF(S9:S53,"&gt;=0")/'נוסח ב'!S89,0)</f>
        <v>0</v>
      </c>
      <c r="T58" s="89">
        <f>IF('נוסח ב'!T89&gt;0,SUMIF(T9:T53,"&gt;=0")/'נוסח ב'!T89,0)</f>
        <v>0</v>
      </c>
      <c r="U58" s="89">
        <f>IF('נוסח ב'!U89&gt;0,SUMIF(U9:U53,"&gt;=0")/'נוסח ב'!U89,0)</f>
        <v>0</v>
      </c>
      <c r="V58" s="153" t="e">
        <f>SUM(V9:V53)/'נוסח ב'!C89</f>
        <v>#DIV/0!</v>
      </c>
      <c r="W58" s="89">
        <f>IF('נוסח ב'!W89&gt;0,SUMIF(W9:W53,"&gt;=0")/'נוסח ב'!W89,0)</f>
        <v>0</v>
      </c>
      <c r="X58" s="89">
        <f>IF('נוסח ב'!X89&gt;0,SUMIF(X9:X53,"&gt;=0")/'נוסח ב'!X89,0)</f>
        <v>0</v>
      </c>
      <c r="Y58" s="153" t="e">
        <f>SUM(Y9:Y53)/'נוסח ב'!C89</f>
        <v>#DIV/0!</v>
      </c>
      <c r="Z58" s="89">
        <f>IF('נוסח ב'!AA89&gt;0,SUMIF(Z9:Z53,"&gt;=0")/'נוסח ב'!AA89,0)</f>
        <v>0</v>
      </c>
      <c r="AA58" s="89">
        <f>IF('נוסח ב'!AB89&gt;0,SUMIF(AA9:AA53,"&gt;=0")/'נוסח ב'!AB89,0)</f>
        <v>0</v>
      </c>
      <c r="AB58" s="89">
        <f>IF('נוסח ב'!AC89&gt;0,SUMIF(AB9:AB53,"&gt;=0")/'נוסח ב'!AC89,0)</f>
        <v>0</v>
      </c>
      <c r="AC58" s="89">
        <f>IF('נוסח ב'!AD89&gt;0,SUMIF(AC9:AC53,"&gt;=0")/'נוסח ב'!AD89,0)</f>
        <v>0</v>
      </c>
      <c r="AD58" s="89">
        <f>IF('נוסח ב'!AE89&gt;0,SUMIF(AD9:AD53,"&gt;=0")/'נוסח ב'!AE89,0)</f>
        <v>0</v>
      </c>
      <c r="AE58" s="89">
        <f>IF('נוסח ב'!AF89&gt;0,SUMIF(AE9:AE53,"&gt;=0")/'נוסח ב'!AF89,0)</f>
        <v>0</v>
      </c>
      <c r="AF58" s="89">
        <f>IF('נוסח ב'!AG89&gt;0,SUMIF(AF9:AF53,"&gt;=0")/'נוסח ב'!AG89,0)</f>
        <v>0</v>
      </c>
      <c r="AG58" s="89">
        <f>IF('נוסח ב'!AH89&gt;0,SUMIF(AG9:AG53,"&gt;=0")/'נוסח ב'!AH89,0)</f>
        <v>0</v>
      </c>
      <c r="AH58" s="157" t="e">
        <f>SUM(AH9:AH53)/'נוסח ב'!C89</f>
        <v>#DIV/0!</v>
      </c>
      <c r="AI58" s="89">
        <f>IF('נוסח ב'!AJ89&gt;0,SUMIF(AI9:AI53,"&gt;=0")/'נוסח ב'!AJ89,0)</f>
        <v>0</v>
      </c>
      <c r="AJ58" s="89">
        <f>IF('נוסח ב'!AK89&gt;0,SUMIF(AJ9:AJ53,"&gt;=0")/'נוסח ב'!AK89,0)</f>
        <v>0</v>
      </c>
      <c r="AK58" s="89">
        <f>IF('נוסח ב'!AL89&gt;0,SUMIF(AK9:AK53,"&gt;=0")/'נוסח ב'!AL89,0)</f>
        <v>0</v>
      </c>
      <c r="AL58" s="89">
        <f>IF('נוסח ב'!AM89&gt;0,SUMIF(AL9:AL53,"&gt;=0")/'נוסח ב'!AM89,0)</f>
        <v>0</v>
      </c>
      <c r="AM58" s="89">
        <f>IF('נוסח ב'!AN89&gt;0,SUMIF(AM9:AM53,"&gt;=0")/'נוסח ב'!AN89,0)</f>
        <v>0</v>
      </c>
      <c r="AN58" s="89">
        <f>IF('נוסח ב'!AO89&gt;0,SUMIF(AN9:AN53,"&gt;=0")/'נוסח ב'!AO89,0)</f>
        <v>0</v>
      </c>
      <c r="AO58" s="89">
        <f>IF('נוסח ב'!AP89&gt;0,SUMIF(AO9:AO53,"&gt;=0")/'נוסח ב'!AP89,0)</f>
        <v>0</v>
      </c>
      <c r="AP58" s="89">
        <f>IF('נוסח ב'!AQ89&gt;0,SUMIF(AP9:AP53,"&gt;=0")/'נוסח ב'!AQ89,0)</f>
        <v>0</v>
      </c>
      <c r="AQ58" s="157" t="e">
        <f>SUM(AQ9:AQ53)/'נוסח ב'!C89</f>
        <v>#DIV/0!</v>
      </c>
      <c r="AR58" s="89">
        <f>IF('נוסח ב'!AS89&gt;0,SUMIF(AR9:AR53,"&gt;=0")/'נוסח ב'!AS89,0)</f>
        <v>0</v>
      </c>
      <c r="AS58" s="89">
        <f>IF('נוסח ב'!AT89&gt;0,SUMIF(AS9:AS53,"&gt;=0")/'נוסח ב'!AT89,0)</f>
        <v>0</v>
      </c>
      <c r="AT58" s="89">
        <f>IF('נוסח ב'!AU89&gt;0,SUMIF(AT9:AT53,"&gt;=0")/'נוסח ב'!AU89,0)</f>
        <v>0</v>
      </c>
      <c r="AU58" s="89">
        <f>IF('נוסח ב'!AV89&gt;0,SUMIF(AU9:AU53,"&gt;=0")/'נוסח ב'!AV89,0)</f>
        <v>0</v>
      </c>
      <c r="AV58" s="89">
        <f>IF('נוסח ב'!AW89&gt;0,SUMIF(AV9:AV53,"&gt;=0")/'נוסח ב'!AW89,0)</f>
        <v>0</v>
      </c>
      <c r="AW58" s="121" t="e">
        <f>SUM(AW9:AW53)/'נוסח ב'!C89</f>
        <v>#DIV/0!</v>
      </c>
      <c r="AX58" s="136" t="e">
        <f>SUM(AX9:AX53)/'נוסח ב'!AM89</f>
        <v>#DIV/0!</v>
      </c>
      <c r="AY58" s="136" t="e">
        <f>SUM(AY9:AY53)/'נוסח ב'!AM89</f>
        <v>#DIV/0!</v>
      </c>
      <c r="AZ58" s="153" t="e">
        <f>SUM(AZ9:AZ53)/'נוסח ב'!C89</f>
        <v>#DIV/0!</v>
      </c>
      <c r="BA58" s="129" t="e">
        <f>SUM(AH58+AQ58+AW58+O58+V58+Y58)-AZ58</f>
        <v>#DIV/0!</v>
      </c>
      <c r="BB58"/>
      <c r="BC58"/>
      <c r="BD58"/>
      <c r="BE58"/>
      <c r="BF58"/>
      <c r="BG58"/>
      <c r="BH58"/>
    </row>
    <row r="59" spans="1:60" s="126" customFormat="1" ht="28.5" customHeight="1" x14ac:dyDescent="0.2">
      <c r="A59" s="124"/>
      <c r="B59" s="125" t="s">
        <v>39</v>
      </c>
      <c r="C59" s="32">
        <f t="shared" ref="C59:N59" si="9">C58/(C57)</f>
        <v>0</v>
      </c>
      <c r="D59" s="32">
        <f t="shared" si="9"/>
        <v>0</v>
      </c>
      <c r="E59" s="32">
        <f t="shared" si="9"/>
        <v>0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0</v>
      </c>
      <c r="J59" s="32">
        <f t="shared" si="9"/>
        <v>0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 t="shared" si="9"/>
        <v>0</v>
      </c>
      <c r="O59" s="163" t="e">
        <f>O58/O57</f>
        <v>#DIV/0!</v>
      </c>
      <c r="P59" s="32">
        <f t="shared" ref="P59:U59" si="10">P58/(P57)</f>
        <v>0</v>
      </c>
      <c r="Q59" s="32">
        <f t="shared" si="10"/>
        <v>0</v>
      </c>
      <c r="R59" s="32">
        <f t="shared" si="10"/>
        <v>0</v>
      </c>
      <c r="S59" s="32">
        <f t="shared" si="10"/>
        <v>0</v>
      </c>
      <c r="T59" s="32">
        <f t="shared" si="10"/>
        <v>0</v>
      </c>
      <c r="U59" s="32">
        <f t="shared" si="10"/>
        <v>0</v>
      </c>
      <c r="V59" s="163" t="e">
        <f>V58/V57</f>
        <v>#DIV/0!</v>
      </c>
      <c r="W59" s="32">
        <f>W58/(W57)</f>
        <v>0</v>
      </c>
      <c r="X59" s="32">
        <f>X58/(X57)</f>
        <v>0</v>
      </c>
      <c r="Y59" s="163" t="e">
        <f>Y58/Y57</f>
        <v>#DIV/0!</v>
      </c>
      <c r="Z59" s="32">
        <f t="shared" ref="Z59:AV59" si="11">Z58/(Z57)</f>
        <v>0</v>
      </c>
      <c r="AA59" s="32">
        <f t="shared" si="11"/>
        <v>0</v>
      </c>
      <c r="AB59" s="32">
        <f t="shared" si="11"/>
        <v>0</v>
      </c>
      <c r="AC59" s="32">
        <f t="shared" si="11"/>
        <v>0</v>
      </c>
      <c r="AD59" s="32">
        <f t="shared" si="11"/>
        <v>0</v>
      </c>
      <c r="AE59" s="32">
        <f t="shared" si="11"/>
        <v>0</v>
      </c>
      <c r="AF59" s="32">
        <f t="shared" si="11"/>
        <v>0</v>
      </c>
      <c r="AG59" s="32">
        <f t="shared" si="11"/>
        <v>0</v>
      </c>
      <c r="AH59" s="162" t="e">
        <f>AH58/AH57</f>
        <v>#DIV/0!</v>
      </c>
      <c r="AI59" s="32">
        <f t="shared" si="11"/>
        <v>0</v>
      </c>
      <c r="AJ59" s="32">
        <f t="shared" si="11"/>
        <v>0</v>
      </c>
      <c r="AK59" s="32">
        <f t="shared" si="11"/>
        <v>0</v>
      </c>
      <c r="AL59" s="32">
        <f t="shared" si="11"/>
        <v>0</v>
      </c>
      <c r="AM59" s="32">
        <f t="shared" si="11"/>
        <v>0</v>
      </c>
      <c r="AN59" s="32">
        <f t="shared" si="11"/>
        <v>0</v>
      </c>
      <c r="AO59" s="32">
        <f t="shared" si="11"/>
        <v>0</v>
      </c>
      <c r="AP59" s="32">
        <f t="shared" si="11"/>
        <v>0</v>
      </c>
      <c r="AQ59" s="163" t="e">
        <f>AQ58/AQ57</f>
        <v>#DIV/0!</v>
      </c>
      <c r="AR59" s="32">
        <f t="shared" si="11"/>
        <v>0</v>
      </c>
      <c r="AS59" s="32">
        <f t="shared" si="11"/>
        <v>0</v>
      </c>
      <c r="AT59" s="32">
        <f t="shared" si="11"/>
        <v>0</v>
      </c>
      <c r="AU59" s="32">
        <f t="shared" si="11"/>
        <v>0</v>
      </c>
      <c r="AV59" s="32">
        <f t="shared" si="11"/>
        <v>0</v>
      </c>
      <c r="AW59" s="163" t="e">
        <f>AW58/AW57</f>
        <v>#DIV/0!</v>
      </c>
      <c r="AX59" s="137" t="e">
        <f>AX58/AX57</f>
        <v>#DIV/0!</v>
      </c>
      <c r="AY59" s="137" t="e">
        <f>AY58/AY57</f>
        <v>#DIV/0!</v>
      </c>
      <c r="AZ59" s="154"/>
      <c r="BA59" s="164" t="e">
        <f>BA58/BA57</f>
        <v>#DIV/0!</v>
      </c>
      <c r="BB59" s="127"/>
      <c r="BC59" s="127"/>
      <c r="BD59" s="127"/>
      <c r="BE59" s="127"/>
      <c r="BF59" s="127"/>
      <c r="BG59" s="127"/>
      <c r="BH59" s="127"/>
    </row>
    <row r="60" spans="1:60" s="28" customFormat="1" x14ac:dyDescent="0.2">
      <c r="A60" s="25"/>
      <c r="B60" s="125" t="s">
        <v>40</v>
      </c>
      <c r="C60" s="32" t="e">
        <f>COUNTIF(C9:C53,"=3")/('נוסח ב'!C89)</f>
        <v>#DIV/0!</v>
      </c>
      <c r="D60" s="32" t="e">
        <f>COUNTIF(D9:D53,"=2")/('נוסח ב'!D89)</f>
        <v>#DIV/0!</v>
      </c>
      <c r="E60" s="32" t="e">
        <f>COUNTIF(E9:E53,"=2")/('נוסח ב'!E89)</f>
        <v>#DIV/0!</v>
      </c>
      <c r="F60" s="32" t="e">
        <f>COUNTIF(F9:F53,"=2")/('נוסח ב'!F89)</f>
        <v>#DIV/0!</v>
      </c>
      <c r="G60" s="32" t="e">
        <f>COUNTIF(G9:G53,"=3")/('נוסח ב'!G89)</f>
        <v>#DIV/0!</v>
      </c>
      <c r="H60" s="32" t="e">
        <f>COUNTIF(H9:H53,"=4")/('נוסח ב'!H89)</f>
        <v>#DIV/0!</v>
      </c>
      <c r="I60" s="32" t="e">
        <f>COUNTIF(I9:I53,"=2")/('נוסח ב'!I89)</f>
        <v>#DIV/0!</v>
      </c>
      <c r="J60" s="32" t="e">
        <f>COUNTIF(J9:J53,"=2")/('נוסח ב'!J89)</f>
        <v>#DIV/0!</v>
      </c>
      <c r="K60" s="32" t="e">
        <f>COUNTIF(K9:K53,"=3")/('נוסח ב'!K89)</f>
        <v>#DIV/0!</v>
      </c>
      <c r="L60" s="32" t="e">
        <f>COUNTIF(L9:L53,"=3")/('נוסח ב'!L89)</f>
        <v>#DIV/0!</v>
      </c>
      <c r="M60" s="32" t="e">
        <f>COUNTIF(M9:M53,"=2")/('נוסח ב'!M89)</f>
        <v>#DIV/0!</v>
      </c>
      <c r="N60" s="32" t="e">
        <f>COUNTIF(N9:N53,"=3")/('נוסח ב'!N89)</f>
        <v>#DIV/0!</v>
      </c>
      <c r="O60" s="163" t="e">
        <f>SUM(C60:N60)/12</f>
        <v>#DIV/0!</v>
      </c>
      <c r="P60" s="32" t="e">
        <f>COUNTIF(P9:P53,"=2")/('נוסח ב'!P89)</f>
        <v>#DIV/0!</v>
      </c>
      <c r="Q60" s="32" t="e">
        <f>COUNTIF(Q9:Q53,"=3")/('נוסח ב'!Q89)</f>
        <v>#DIV/0!</v>
      </c>
      <c r="R60" s="32" t="e">
        <f>COUNTIF(R9:R53,"=3")/('נוסח ב'!R89)</f>
        <v>#DIV/0!</v>
      </c>
      <c r="S60" s="32" t="e">
        <f>COUNTIF(S9:S53,"=3")/('נוסח ב'!S89)</f>
        <v>#DIV/0!</v>
      </c>
      <c r="T60" s="32" t="e">
        <f>COUNTIF(T9:T53,"=3")/('נוסח ב'!T89)</f>
        <v>#DIV/0!</v>
      </c>
      <c r="U60" s="32" t="e">
        <f>COUNTIF(U9:U53,"=2")/('נוסח ב'!U89)</f>
        <v>#DIV/0!</v>
      </c>
      <c r="V60" s="163" t="e">
        <f>SUM(P60:U60)/6</f>
        <v>#DIV/0!</v>
      </c>
      <c r="W60" s="32" t="e">
        <f>COUNTIF(W9:W53,"=4")/('נוסח ב'!W89)</f>
        <v>#DIV/0!</v>
      </c>
      <c r="X60" s="32" t="e">
        <f>COUNTIF(X9:X53,"=2")/('נוסח ב'!X89)</f>
        <v>#DIV/0!</v>
      </c>
      <c r="Y60" s="163" t="e">
        <f>SUM(W60:X60)/2</f>
        <v>#DIV/0!</v>
      </c>
      <c r="Z60" s="32" t="e">
        <f>COUNTIF(Z9:Z53,"=2")/('נוסח ב'!AA89)</f>
        <v>#DIV/0!</v>
      </c>
      <c r="AA60" s="32" t="e">
        <f>COUNTIF(AA9:AA53,"=2")/('נוסח ב'!AB89)</f>
        <v>#DIV/0!</v>
      </c>
      <c r="AB60" s="32" t="e">
        <f>COUNTIF(AB9:AB53,"=2")/('נוסח ב'!AC89)</f>
        <v>#DIV/0!</v>
      </c>
      <c r="AC60" s="32" t="e">
        <f>COUNTIF(AC9:AC53,"=2")/('נוסח ב'!AD89)</f>
        <v>#DIV/0!</v>
      </c>
      <c r="AD60" s="32" t="e">
        <f>COUNTIF(AD9:AD53,"=2")/('נוסח ב'!AE89)</f>
        <v>#DIV/0!</v>
      </c>
      <c r="AE60" s="32" t="e">
        <f>COUNTIF(AE9:AE53,"=2")/('נוסח ב'!AF89)</f>
        <v>#DIV/0!</v>
      </c>
      <c r="AF60" s="32" t="e">
        <f>COUNTIF(AF9:AF53,"=2")/('נוסח ב'!AG89)</f>
        <v>#DIV/0!</v>
      </c>
      <c r="AG60" s="32" t="e">
        <f>COUNTIF(AG9:AG53,"=2")/('נוסח ב'!AH89)</f>
        <v>#DIV/0!</v>
      </c>
      <c r="AH60" s="163" t="e">
        <f>SUM(Z60:AG60)/8</f>
        <v>#DIV/0!</v>
      </c>
      <c r="AI60" s="32" t="e">
        <f>COUNTIF(AI9:AI53,"=3")/('נוסח ב'!AJ89)</f>
        <v>#DIV/0!</v>
      </c>
      <c r="AJ60" s="32" t="e">
        <f>COUNTIF(AJ9:AJ53,"=2")/('נוסח ב'!AK89)</f>
        <v>#DIV/0!</v>
      </c>
      <c r="AK60" s="32" t="e">
        <f>COUNTIF(AK9:AK53,"=3")/('נוסח ב'!AL89)</f>
        <v>#DIV/0!</v>
      </c>
      <c r="AL60" s="32" t="e">
        <f>COUNTIF(AL9:AL53,"=2")/('נוסח ב'!AM89)</f>
        <v>#DIV/0!</v>
      </c>
      <c r="AM60" s="32" t="e">
        <f>COUNTIF(AM9:AM53,"=3")/('נוסח ב'!AN89)</f>
        <v>#DIV/0!</v>
      </c>
      <c r="AN60" s="32" t="e">
        <f>COUNTIF(AN9:AN53,"=2")/('נוסח ב'!AO89)</f>
        <v>#DIV/0!</v>
      </c>
      <c r="AO60" s="32" t="e">
        <f>COUNTIF(AO9:AO53,"=2")/('נוסח ב'!AP89)</f>
        <v>#DIV/0!</v>
      </c>
      <c r="AP60" s="32" t="e">
        <f>COUNTIF(AP9:AP53,"=2")/('נוסח ב'!AQ89)</f>
        <v>#DIV/0!</v>
      </c>
      <c r="AQ60" s="163" t="e">
        <f>SUM(AI60:AP60)/8</f>
        <v>#DIV/0!</v>
      </c>
      <c r="AR60" s="32" t="e">
        <f>COUNTIF(AR9:AR53,"=2")/('נוסח ב'!AS89)</f>
        <v>#DIV/0!</v>
      </c>
      <c r="AS60" s="32" t="e">
        <f>COUNTIF(AS9:AS53,"=4")/('נוסח ב'!AT89)</f>
        <v>#DIV/0!</v>
      </c>
      <c r="AT60" s="32" t="e">
        <f>COUNTIF(AT9:AT53,"=2")/('נוסח ב'!AU89)</f>
        <v>#DIV/0!</v>
      </c>
      <c r="AU60" s="32" t="e">
        <f>COUNTIF(AU9:AU53,"=2")/('נוסח ב'!AV89)</f>
        <v>#DIV/0!</v>
      </c>
      <c r="AV60" s="32" t="e">
        <f>COUNTIF(AV9:AV53,"=2")/('נוסח ב'!AW89)</f>
        <v>#DIV/0!</v>
      </c>
      <c r="AW60" s="163" t="e">
        <f>SUM(AR60:AV60)/5</f>
        <v>#DIV/0!</v>
      </c>
      <c r="AX60" s="138" t="e">
        <f>SUM(C60:E60,G60:O60,Q60)/13</f>
        <v>#DIV/0!</v>
      </c>
      <c r="AY60" s="135" t="e">
        <f>SUM(Z60,AB60:AC60,AE60:AS60,AU60:AV60)/20</f>
        <v>#DIV/0!</v>
      </c>
      <c r="AZ60" s="154"/>
      <c r="BA60" s="164" t="e">
        <f>SUM(AH60+AQ60+AW60+O60+V60+Y60)/6</f>
        <v>#DIV/0!</v>
      </c>
      <c r="BB60"/>
      <c r="BC60"/>
      <c r="BD60"/>
      <c r="BE60"/>
      <c r="BF60"/>
      <c r="BG60"/>
      <c r="BH60"/>
    </row>
    <row r="61" spans="1:60" s="28" customFormat="1" x14ac:dyDescent="0.2">
      <c r="A61" s="25"/>
      <c r="B61" s="26"/>
      <c r="C61" s="26"/>
      <c r="D61" s="16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D61" s="27"/>
      <c r="AE61" s="23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133"/>
      <c r="BA61" s="58"/>
      <c r="BB61"/>
      <c r="BC61"/>
      <c r="BD61"/>
      <c r="BE61"/>
      <c r="BF61"/>
      <c r="BG61"/>
      <c r="BH61"/>
    </row>
    <row r="62" spans="1:60" s="28" customFormat="1" x14ac:dyDescent="0.2">
      <c r="A62" s="25"/>
      <c r="B62" s="26"/>
      <c r="C62" s="26"/>
      <c r="D62" s="165"/>
      <c r="E62" s="26"/>
      <c r="F62" s="26"/>
      <c r="G62" s="26"/>
      <c r="H62" s="26"/>
      <c r="I62" s="26"/>
      <c r="J62" s="26"/>
      <c r="K62" s="26"/>
      <c r="L62" s="26"/>
      <c r="M62" s="26"/>
      <c r="N62" s="26"/>
      <c r="AE62" s="23"/>
      <c r="AZ62" s="133"/>
      <c r="BA62" s="58"/>
      <c r="BB62"/>
      <c r="BC62"/>
      <c r="BD62"/>
      <c r="BE62"/>
      <c r="BF62"/>
      <c r="BG62"/>
      <c r="BH62"/>
    </row>
    <row r="63" spans="1:60" s="28" customFormat="1" x14ac:dyDescent="0.2">
      <c r="A63" s="25"/>
      <c r="B63" s="26"/>
      <c r="C63" s="26"/>
      <c r="D63" s="165"/>
      <c r="E63" s="26"/>
      <c r="F63" s="26"/>
      <c r="G63" s="26"/>
      <c r="H63" s="26"/>
      <c r="I63" s="26"/>
      <c r="J63" s="26"/>
      <c r="K63" s="26"/>
      <c r="L63" s="26"/>
      <c r="M63" s="26"/>
      <c r="N63" s="26"/>
      <c r="AE63" s="23"/>
      <c r="AZ63" s="133"/>
      <c r="BA63" s="58"/>
      <c r="BB63"/>
      <c r="BC63"/>
      <c r="BD63"/>
      <c r="BE63"/>
      <c r="BF63"/>
      <c r="BG63"/>
      <c r="BH63"/>
    </row>
    <row r="64" spans="1:60" s="28" customFormat="1" x14ac:dyDescent="0.2">
      <c r="A64" s="25"/>
      <c r="B64" s="26"/>
      <c r="C64" s="26"/>
      <c r="D64" s="165"/>
      <c r="E64" s="26"/>
      <c r="F64" s="26"/>
      <c r="G64" s="26"/>
      <c r="H64" s="26"/>
      <c r="I64" s="26"/>
      <c r="J64" s="26"/>
      <c r="K64" s="26"/>
      <c r="L64" s="26"/>
      <c r="M64" s="26"/>
      <c r="N64" s="26"/>
      <c r="AE64" s="23"/>
      <c r="AZ64" s="133"/>
      <c r="BA64" s="58"/>
      <c r="BB64"/>
      <c r="BC64"/>
      <c r="BD64"/>
      <c r="BE64"/>
      <c r="BF64"/>
      <c r="BG64"/>
      <c r="BH64"/>
    </row>
    <row r="65" spans="1:60" s="28" customFormat="1" x14ac:dyDescent="0.2">
      <c r="A65" s="25"/>
      <c r="B65" s="26"/>
      <c r="C65" s="26"/>
      <c r="D65" s="165"/>
      <c r="E65" s="26"/>
      <c r="F65" s="26"/>
      <c r="G65" s="26"/>
      <c r="H65" s="26"/>
      <c r="I65" s="26"/>
      <c r="J65" s="26"/>
      <c r="K65" s="26"/>
      <c r="L65" s="26"/>
      <c r="M65" s="26"/>
      <c r="N65" s="26"/>
      <c r="AE65" s="23"/>
      <c r="AZ65" s="133"/>
      <c r="BA65" s="58"/>
      <c r="BB65"/>
      <c r="BC65"/>
      <c r="BD65"/>
      <c r="BE65"/>
      <c r="BF65"/>
      <c r="BG65"/>
      <c r="BH65"/>
    </row>
    <row r="66" spans="1:60" s="28" customFormat="1" x14ac:dyDescent="0.2">
      <c r="A66" s="25"/>
      <c r="B66" s="22"/>
      <c r="C66" s="22"/>
      <c r="D66" s="24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4"/>
      <c r="Y66" s="24"/>
      <c r="Z66" s="24"/>
      <c r="AA66" s="24"/>
      <c r="AB66" s="24"/>
      <c r="AC66" s="24"/>
      <c r="AD66" s="24"/>
      <c r="AE66" s="23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133"/>
      <c r="BA66" s="96"/>
      <c r="BB66" s="96"/>
      <c r="BC66" s="96"/>
      <c r="BD66" s="96"/>
    </row>
    <row r="67" spans="1:60" s="28" customFormat="1" x14ac:dyDescent="0.2">
      <c r="A67" s="206"/>
      <c r="B67" s="22"/>
      <c r="C67" s="22"/>
      <c r="D67" s="24"/>
      <c r="E67" s="22"/>
      <c r="F67" s="22"/>
      <c r="G67" s="22"/>
      <c r="H67" s="22"/>
      <c r="I67" s="22"/>
      <c r="J67" s="22"/>
      <c r="K67" s="22"/>
      <c r="L67" s="22"/>
      <c r="M67" s="22"/>
      <c r="N67" s="22"/>
      <c r="AE67" s="23"/>
      <c r="AZ67" s="133"/>
      <c r="BA67" s="96"/>
      <c r="BB67" s="96"/>
      <c r="BC67" s="96"/>
      <c r="BD67" s="96"/>
    </row>
    <row r="68" spans="1:60" s="28" customFormat="1" x14ac:dyDescent="0.2">
      <c r="A68" s="206"/>
      <c r="B68" s="22"/>
      <c r="C68" s="22"/>
      <c r="D68" s="24"/>
      <c r="E68" s="22"/>
      <c r="F68" s="22"/>
      <c r="G68" s="22"/>
      <c r="H68" s="22"/>
      <c r="I68" s="22"/>
      <c r="J68" s="22"/>
      <c r="K68" s="22"/>
      <c r="L68" s="22"/>
      <c r="M68" s="22"/>
      <c r="N68" s="22"/>
      <c r="AE68" s="23"/>
      <c r="AZ68" s="133"/>
      <c r="BA68" s="96"/>
      <c r="BB68" s="96"/>
      <c r="BC68" s="96"/>
      <c r="BD68" s="96"/>
    </row>
    <row r="69" spans="1:60" s="28" customFormat="1" x14ac:dyDescent="0.2">
      <c r="A69" s="206"/>
      <c r="B69" s="22"/>
      <c r="C69" s="22"/>
      <c r="D69" s="24"/>
      <c r="E69" s="22"/>
      <c r="F69" s="22"/>
      <c r="G69" s="22"/>
      <c r="H69" s="22"/>
      <c r="I69" s="22"/>
      <c r="J69" s="22"/>
      <c r="K69" s="22"/>
      <c r="L69" s="22"/>
      <c r="M69" s="22"/>
      <c r="N69" s="22"/>
      <c r="AC69" s="24"/>
      <c r="AE69" s="23"/>
      <c r="AZ69" s="133"/>
      <c r="BA69" s="96"/>
      <c r="BB69" s="96"/>
      <c r="BC69" s="96"/>
      <c r="BD69" s="96"/>
    </row>
    <row r="70" spans="1:60" s="28" customFormat="1" x14ac:dyDescent="0.2">
      <c r="A70" s="206"/>
      <c r="B70" s="22"/>
      <c r="C70" s="22"/>
      <c r="D70" s="24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4"/>
      <c r="Y70" s="24"/>
      <c r="Z70" s="24"/>
      <c r="AA70" s="24"/>
      <c r="AC70" s="24"/>
      <c r="AE70" s="23"/>
      <c r="AZ70" s="133"/>
      <c r="BA70" s="96"/>
      <c r="BB70" s="96"/>
      <c r="BC70" s="96"/>
      <c r="BD70" s="96"/>
    </row>
    <row r="71" spans="1:60" s="28" customFormat="1" x14ac:dyDescent="0.2">
      <c r="A71" s="25"/>
      <c r="B71" s="22"/>
      <c r="C71" s="22"/>
      <c r="D71" s="24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4"/>
      <c r="Y71" s="24"/>
      <c r="Z71" s="24"/>
      <c r="AA71" s="24"/>
      <c r="AB71" s="24"/>
      <c r="AC71" s="24"/>
      <c r="AD71" s="24"/>
      <c r="AE71" s="23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133"/>
      <c r="BA71" s="96"/>
      <c r="BB71" s="96"/>
      <c r="BC71" s="96"/>
      <c r="BD71" s="96"/>
    </row>
    <row r="72" spans="1:60" s="28" customFormat="1" x14ac:dyDescent="0.2">
      <c r="A72" s="25"/>
      <c r="B72" s="22"/>
      <c r="C72" s="22"/>
      <c r="D72" s="24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4"/>
      <c r="Y72" s="24"/>
      <c r="Z72" s="24"/>
      <c r="AA72" s="24"/>
      <c r="AB72" s="24"/>
      <c r="AC72" s="24"/>
      <c r="AD72" s="24"/>
      <c r="AE72" s="23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133"/>
      <c r="BA72" s="96"/>
      <c r="BB72" s="96"/>
      <c r="BC72" s="96"/>
      <c r="BD72" s="96"/>
    </row>
    <row r="73" spans="1:60" s="28" customFormat="1" x14ac:dyDescent="0.2">
      <c r="A73" s="25"/>
      <c r="B73" s="22"/>
      <c r="C73" s="22"/>
      <c r="D73" s="2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4"/>
      <c r="Y73" s="24"/>
      <c r="Z73" s="24"/>
      <c r="AA73" s="24"/>
      <c r="AB73" s="24"/>
      <c r="AC73" s="24"/>
      <c r="AD73" s="24"/>
      <c r="AE73" s="23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133"/>
      <c r="BA73" s="96"/>
      <c r="BB73" s="96"/>
      <c r="BC73" s="96"/>
      <c r="BD73" s="96"/>
    </row>
    <row r="74" spans="1:60" s="28" customFormat="1" x14ac:dyDescent="0.2">
      <c r="A74" s="25"/>
      <c r="B74" s="22"/>
      <c r="C74" s="22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4"/>
      <c r="Y74" s="24"/>
      <c r="Z74" s="24"/>
      <c r="AA74" s="24"/>
      <c r="AB74" s="24"/>
      <c r="AC74" s="24"/>
      <c r="AD74" s="24"/>
      <c r="AE74" s="23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133"/>
      <c r="BA74" s="96"/>
      <c r="BB74" s="96"/>
      <c r="BC74" s="96"/>
      <c r="BD74" s="96"/>
    </row>
    <row r="75" spans="1:60" s="28" customFormat="1" x14ac:dyDescent="0.2">
      <c r="A75" s="25"/>
      <c r="B75" s="25"/>
      <c r="C75" s="25"/>
      <c r="D75" s="122"/>
      <c r="E75" s="25"/>
      <c r="F75" s="25"/>
      <c r="G75" s="25"/>
      <c r="H75" s="25"/>
      <c r="I75" s="25"/>
      <c r="J75" s="25"/>
      <c r="K75" s="25"/>
      <c r="L75" s="25"/>
      <c r="M75" s="25"/>
      <c r="N75" s="25"/>
      <c r="AZ75" s="96"/>
      <c r="BA75" s="96"/>
      <c r="BB75" s="96"/>
      <c r="BC75" s="96"/>
      <c r="BD75" s="96"/>
    </row>
    <row r="76" spans="1:60" s="28" customFormat="1" ht="12.75" customHeight="1" x14ac:dyDescent="0.2">
      <c r="A76" s="25"/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165"/>
      <c r="AQ76" s="165"/>
      <c r="AR76" s="165"/>
      <c r="AS76" s="165"/>
      <c r="AT76" s="165"/>
      <c r="AU76" s="165"/>
      <c r="AV76" s="165"/>
      <c r="AW76" s="165"/>
      <c r="AX76" s="165"/>
      <c r="AZ76" s="96"/>
      <c r="BA76" s="96"/>
      <c r="BB76" s="96"/>
      <c r="BC76" s="96"/>
      <c r="BD76" s="96"/>
    </row>
  </sheetData>
  <sheetProtection password="EA5E" sheet="1" objects="1" scenarios="1"/>
  <mergeCells count="36">
    <mergeCell ref="A67:A70"/>
    <mergeCell ref="B76:AO76"/>
    <mergeCell ref="AR55:AV55"/>
    <mergeCell ref="AI55:AP55"/>
    <mergeCell ref="Z55:AG55"/>
    <mergeCell ref="W55:X55"/>
    <mergeCell ref="P55:U55"/>
    <mergeCell ref="C55:N55"/>
    <mergeCell ref="O55:O56"/>
    <mergeCell ref="V55:V56"/>
    <mergeCell ref="Y55:Y56"/>
    <mergeCell ref="BA5:BA6"/>
    <mergeCell ref="A6:B6"/>
    <mergeCell ref="AH55:AH56"/>
    <mergeCell ref="AQ55:AQ56"/>
    <mergeCell ref="AW55:AW56"/>
    <mergeCell ref="O5:O7"/>
    <mergeCell ref="V5:V7"/>
    <mergeCell ref="Y5:Y7"/>
    <mergeCell ref="AX5:AX6"/>
    <mergeCell ref="AR5:AV5"/>
    <mergeCell ref="AY55:AY56"/>
    <mergeCell ref="BA55:BA56"/>
    <mergeCell ref="AX55:AX56"/>
    <mergeCell ref="AY5:AY6"/>
    <mergeCell ref="C5:N5"/>
    <mergeCell ref="P5:U5"/>
    <mergeCell ref="B2:AZ2"/>
    <mergeCell ref="W3:AO3"/>
    <mergeCell ref="A5:B5"/>
    <mergeCell ref="AH5:AH7"/>
    <mergeCell ref="AQ5:AQ7"/>
    <mergeCell ref="AW5:AW7"/>
    <mergeCell ref="W5:X5"/>
    <mergeCell ref="Z5:AG5"/>
    <mergeCell ref="AI5:AP5"/>
  </mergeCells>
  <dataValidations count="1">
    <dataValidation type="list" allowBlank="1" showInputMessage="1" showErrorMessage="1" sqref="A1:A4 A7:A28">
      <formula1>#REF!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rightToLeft="1" workbookViewId="0">
      <selection sqref="A1:N1"/>
    </sheetView>
  </sheetViews>
  <sheetFormatPr defaultRowHeight="12.75" x14ac:dyDescent="0.2"/>
  <cols>
    <col min="1" max="1" width="3.7109375" bestFit="1" customWidth="1"/>
    <col min="2" max="2" width="18.5703125" customWidth="1"/>
    <col min="3" max="3" width="10.7109375" bestFit="1" customWidth="1"/>
    <col min="4" max="4" width="7" style="58" customWidth="1"/>
    <col min="5" max="5" width="16.7109375" customWidth="1"/>
    <col min="6" max="6" width="9.28515625" customWidth="1"/>
    <col min="8" max="8" width="17.28515625" customWidth="1"/>
    <col min="9" max="9" width="8.140625" bestFit="1" customWidth="1"/>
    <col min="10" max="10" width="14.140625" bestFit="1" customWidth="1"/>
    <col min="11" max="11" width="4.42578125" customWidth="1"/>
  </cols>
  <sheetData>
    <row r="1" spans="1:14" ht="18" x14ac:dyDescent="0.25">
      <c r="A1" s="191" t="s">
        <v>184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ht="21" thickBot="1" x14ac:dyDescent="0.35">
      <c r="A2" s="231" t="s">
        <v>108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14" ht="39.75" thickBot="1" x14ac:dyDescent="0.3">
      <c r="A3" s="33" t="s">
        <v>14</v>
      </c>
      <c r="B3" s="34" t="s">
        <v>41</v>
      </c>
      <c r="C3" s="52" t="s">
        <v>64</v>
      </c>
      <c r="D3"/>
      <c r="E3" s="35" t="s">
        <v>42</v>
      </c>
      <c r="F3" s="35" t="s">
        <v>43</v>
      </c>
      <c r="G3" s="35" t="s">
        <v>44</v>
      </c>
      <c r="H3" s="35" t="s">
        <v>45</v>
      </c>
      <c r="J3" s="232" t="s">
        <v>109</v>
      </c>
      <c r="K3" s="233"/>
      <c r="L3" s="233"/>
      <c r="M3" s="234"/>
    </row>
    <row r="4" spans="1:14" ht="13.5" thickBot="1" x14ac:dyDescent="0.25">
      <c r="A4" s="53">
        <v>1</v>
      </c>
      <c r="B4" s="37">
        <f>'נוסח ב'!B18</f>
        <v>0</v>
      </c>
      <c r="C4" s="60">
        <f>'ריכוז ב'!BA9</f>
        <v>0</v>
      </c>
      <c r="D4"/>
      <c r="E4" s="66" t="s">
        <v>91</v>
      </c>
      <c r="F4" s="38">
        <f>'ריכוז ב'!C$58</f>
        <v>0</v>
      </c>
      <c r="G4" s="113">
        <v>3</v>
      </c>
      <c r="H4" s="36" t="str">
        <f t="shared" ref="H4:H44" si="0">IF(F4&gt;G4*0.85,"שאלה קלה מאוד",(IF(F4&gt;G4*0.7,"שאלה קלה",(IF(F4&gt;G4*0.55,"שאלה קשה",(IF(F4&gt;=0,"שאלה קשה מאוד "," ")))))))</f>
        <v xml:space="preserve">שאלה קשה מאוד </v>
      </c>
      <c r="J4" s="45" t="s">
        <v>46</v>
      </c>
      <c r="K4" s="40"/>
      <c r="L4" s="40"/>
      <c r="M4" s="41"/>
    </row>
    <row r="5" spans="1:14" ht="13.5" thickBot="1" x14ac:dyDescent="0.25">
      <c r="A5" s="36">
        <v>2</v>
      </c>
      <c r="B5" s="37">
        <f>'נוסח ב'!B19</f>
        <v>0</v>
      </c>
      <c r="C5" s="60">
        <f>'ריכוז ב'!BA10</f>
        <v>0</v>
      </c>
      <c r="D5"/>
      <c r="E5" s="66" t="s">
        <v>144</v>
      </c>
      <c r="F5" s="38">
        <f>'ריכוז ב'!D$58</f>
        <v>0</v>
      </c>
      <c r="G5" s="113">
        <v>2</v>
      </c>
      <c r="H5" s="36" t="str">
        <f t="shared" si="0"/>
        <v xml:space="preserve">שאלה קשה מאוד </v>
      </c>
      <c r="J5" s="39" t="s">
        <v>214</v>
      </c>
      <c r="K5" s="40"/>
      <c r="L5" s="74" t="e">
        <f>C49</f>
        <v>#DIV/0!</v>
      </c>
      <c r="M5" s="41"/>
    </row>
    <row r="6" spans="1:14" ht="13.5" thickBot="1" x14ac:dyDescent="0.25">
      <c r="A6" s="36">
        <v>3</v>
      </c>
      <c r="B6" s="37">
        <f>'נוסח ב'!B20</f>
        <v>0</v>
      </c>
      <c r="C6" s="60">
        <f>'ריכוז ב'!BA11</f>
        <v>0</v>
      </c>
      <c r="D6"/>
      <c r="E6" s="66" t="s">
        <v>92</v>
      </c>
      <c r="F6" s="38">
        <f>'ריכוז ב'!E$58</f>
        <v>0</v>
      </c>
      <c r="G6" s="113">
        <v>2</v>
      </c>
      <c r="H6" s="36" t="str">
        <f t="shared" si="0"/>
        <v xml:space="preserve">שאלה קשה מאוד </v>
      </c>
      <c r="J6" s="39"/>
      <c r="K6" s="40"/>
      <c r="L6" s="40"/>
      <c r="M6" s="41"/>
    </row>
    <row r="7" spans="1:14" ht="13.5" thickBot="1" x14ac:dyDescent="0.25">
      <c r="A7" s="36">
        <v>4</v>
      </c>
      <c r="B7" s="37">
        <f>'נוסח ב'!B21</f>
        <v>0</v>
      </c>
      <c r="C7" s="60">
        <f>'ריכוז ב'!BA12</f>
        <v>0</v>
      </c>
      <c r="D7"/>
      <c r="E7" s="66" t="s">
        <v>93</v>
      </c>
      <c r="F7" s="38">
        <f>'ריכוז ב'!F$58</f>
        <v>0</v>
      </c>
      <c r="G7" s="113">
        <v>2</v>
      </c>
      <c r="H7" s="36" t="str">
        <f t="shared" si="0"/>
        <v xml:space="preserve">שאלה קשה מאוד </v>
      </c>
      <c r="J7" s="237" t="s">
        <v>90</v>
      </c>
      <c r="K7" s="237"/>
      <c r="L7" s="99">
        <f>L15-SUM(L8:L14)</f>
        <v>0</v>
      </c>
      <c r="M7" s="100">
        <v>0</v>
      </c>
    </row>
    <row r="8" spans="1:14" ht="13.5" thickBot="1" x14ac:dyDescent="0.25">
      <c r="A8" s="36">
        <v>5</v>
      </c>
      <c r="B8" s="37">
        <f>'נוסח ב'!B22</f>
        <v>0</v>
      </c>
      <c r="C8" s="60">
        <f>'ריכוז ב'!BA13</f>
        <v>0</v>
      </c>
      <c r="D8"/>
      <c r="E8" s="66" t="s">
        <v>94</v>
      </c>
      <c r="F8" s="38">
        <f>'ריכוז ב'!G$58</f>
        <v>0</v>
      </c>
      <c r="G8" s="113">
        <v>3</v>
      </c>
      <c r="H8" s="36" t="str">
        <f t="shared" si="0"/>
        <v xml:space="preserve">שאלה קשה מאוד </v>
      </c>
      <c r="J8" s="235" t="s">
        <v>48</v>
      </c>
      <c r="K8" s="236"/>
      <c r="L8" s="46">
        <f>COUNTIF(C4:C48,"&gt;0")-SUM(L9:L14)</f>
        <v>0</v>
      </c>
      <c r="M8" s="41" t="s">
        <v>49</v>
      </c>
    </row>
    <row r="9" spans="1:14" ht="13.5" thickBot="1" x14ac:dyDescent="0.25">
      <c r="A9" s="36">
        <v>6</v>
      </c>
      <c r="B9" s="37">
        <f>'נוסח ב'!B23</f>
        <v>0</v>
      </c>
      <c r="C9" s="60">
        <f>'ריכוז ב'!BA14</f>
        <v>0</v>
      </c>
      <c r="D9"/>
      <c r="E9" s="66" t="s">
        <v>95</v>
      </c>
      <c r="F9" s="38">
        <f>'ריכוז ב'!H$58</f>
        <v>0</v>
      </c>
      <c r="G9" s="113">
        <v>4</v>
      </c>
      <c r="H9" s="36" t="str">
        <f t="shared" si="0"/>
        <v xml:space="preserve">שאלה קשה מאוד </v>
      </c>
      <c r="J9" s="238" t="s">
        <v>50</v>
      </c>
      <c r="K9" s="239"/>
      <c r="L9" s="46">
        <f>COUNTIF(C4:C48,"&gt;44")-SUM(L10:L14)</f>
        <v>0</v>
      </c>
      <c r="M9" s="41" t="s">
        <v>51</v>
      </c>
    </row>
    <row r="10" spans="1:14" ht="13.5" thickBot="1" x14ac:dyDescent="0.25">
      <c r="A10" s="36">
        <v>7</v>
      </c>
      <c r="B10" s="37">
        <f>'נוסח ב'!B24</f>
        <v>0</v>
      </c>
      <c r="C10" s="60">
        <f>'ריכוז ב'!BA15</f>
        <v>0</v>
      </c>
      <c r="D10"/>
      <c r="E10" s="66" t="s">
        <v>96</v>
      </c>
      <c r="F10" s="38">
        <f>'ריכוז ב'!I$58</f>
        <v>0</v>
      </c>
      <c r="G10" s="113">
        <v>2</v>
      </c>
      <c r="H10" s="36" t="str">
        <f t="shared" si="0"/>
        <v xml:space="preserve">שאלה קשה מאוד </v>
      </c>
      <c r="J10" s="235" t="s">
        <v>52</v>
      </c>
      <c r="K10" s="236"/>
      <c r="L10" s="46">
        <f>COUNTIF(C4:C48,"&gt;54")-L14-L13-L12-L11</f>
        <v>0</v>
      </c>
      <c r="M10" s="41" t="s">
        <v>53</v>
      </c>
    </row>
    <row r="11" spans="1:14" ht="13.5" thickBot="1" x14ac:dyDescent="0.25">
      <c r="A11" s="36">
        <v>8</v>
      </c>
      <c r="B11" s="37">
        <f>'נוסח ב'!B25</f>
        <v>0</v>
      </c>
      <c r="C11" s="60">
        <f>'ריכוז ב'!BA16</f>
        <v>0</v>
      </c>
      <c r="D11"/>
      <c r="E11" s="66" t="s">
        <v>97</v>
      </c>
      <c r="F11" s="38">
        <f>'ריכוז ב'!J$58</f>
        <v>0</v>
      </c>
      <c r="G11" s="113">
        <v>2</v>
      </c>
      <c r="H11" s="36" t="str">
        <f t="shared" si="0"/>
        <v xml:space="preserve">שאלה קשה מאוד </v>
      </c>
      <c r="J11" s="235" t="s">
        <v>54</v>
      </c>
      <c r="K11" s="236"/>
      <c r="L11" s="46">
        <f>COUNTIF(C4:C48,"&gt;64")-L14-L13-L12</f>
        <v>0</v>
      </c>
      <c r="M11" s="41" t="s">
        <v>55</v>
      </c>
    </row>
    <row r="12" spans="1:14" ht="13.5" thickBot="1" x14ac:dyDescent="0.25">
      <c r="A12" s="36">
        <v>9</v>
      </c>
      <c r="B12" s="37">
        <f>'נוסח ב'!B26</f>
        <v>0</v>
      </c>
      <c r="C12" s="60">
        <f>'ריכוז ב'!BA17</f>
        <v>0</v>
      </c>
      <c r="D12"/>
      <c r="E12" s="66" t="s">
        <v>98</v>
      </c>
      <c r="F12" s="38">
        <f>'ריכוז ב'!K$58</f>
        <v>0</v>
      </c>
      <c r="G12" s="113">
        <v>3</v>
      </c>
      <c r="H12" s="36" t="str">
        <f t="shared" si="0"/>
        <v xml:space="preserve">שאלה קשה מאוד </v>
      </c>
      <c r="J12" s="235" t="s">
        <v>56</v>
      </c>
      <c r="K12" s="236"/>
      <c r="L12" s="46">
        <f>COUNTIF(C4:C48,"&gt;74")-L14-L13</f>
        <v>0</v>
      </c>
      <c r="M12" s="41" t="s">
        <v>57</v>
      </c>
    </row>
    <row r="13" spans="1:14" ht="13.5" thickBot="1" x14ac:dyDescent="0.25">
      <c r="A13" s="36">
        <v>10</v>
      </c>
      <c r="B13" s="37">
        <f>'נוסח ב'!B27</f>
        <v>0</v>
      </c>
      <c r="C13" s="60">
        <f>'ריכוז ב'!BA18</f>
        <v>0</v>
      </c>
      <c r="D13"/>
      <c r="E13" s="66" t="s">
        <v>82</v>
      </c>
      <c r="F13" s="38">
        <f>'ריכוז ב'!L$58</f>
        <v>0</v>
      </c>
      <c r="G13" s="113">
        <v>3</v>
      </c>
      <c r="H13" s="36" t="str">
        <f t="shared" si="0"/>
        <v xml:space="preserve">שאלה קשה מאוד </v>
      </c>
      <c r="J13" s="238" t="s">
        <v>58</v>
      </c>
      <c r="K13" s="239"/>
      <c r="L13" s="46">
        <f>COUNTIF(C4:C48,"&gt;84")-L14</f>
        <v>0</v>
      </c>
      <c r="M13" s="41" t="s">
        <v>59</v>
      </c>
    </row>
    <row r="14" spans="1:14" ht="13.5" thickBot="1" x14ac:dyDescent="0.25">
      <c r="A14" s="36">
        <v>11</v>
      </c>
      <c r="B14" s="37">
        <f>'נוסח ב'!B28</f>
        <v>0</v>
      </c>
      <c r="C14" s="60">
        <f>'ריכוז ב'!BA19</f>
        <v>0</v>
      </c>
      <c r="D14"/>
      <c r="E14" s="66" t="s">
        <v>83</v>
      </c>
      <c r="F14" s="38">
        <f>'ריכוז ב'!M58</f>
        <v>0</v>
      </c>
      <c r="G14" s="113">
        <v>2</v>
      </c>
      <c r="H14" s="36" t="str">
        <f t="shared" si="0"/>
        <v xml:space="preserve">שאלה קשה מאוד </v>
      </c>
      <c r="J14" s="235" t="s">
        <v>60</v>
      </c>
      <c r="K14" s="236"/>
      <c r="L14" s="46">
        <f>COUNTIF(C4:C48,"&gt;94")</f>
        <v>0</v>
      </c>
      <c r="M14" s="41" t="s">
        <v>61</v>
      </c>
    </row>
    <row r="15" spans="1:14" ht="13.5" thickBot="1" x14ac:dyDescent="0.25">
      <c r="A15" s="36">
        <v>12</v>
      </c>
      <c r="B15" s="37">
        <f>'נוסח ב'!B29</f>
        <v>0</v>
      </c>
      <c r="C15" s="60">
        <f>'ריכוז ב'!BA20</f>
        <v>0</v>
      </c>
      <c r="D15"/>
      <c r="E15" s="66">
        <v>6</v>
      </c>
      <c r="F15" s="38">
        <f>'ריכוז ב'!N$58</f>
        <v>0</v>
      </c>
      <c r="G15" s="113">
        <v>3</v>
      </c>
      <c r="H15" s="36" t="str">
        <f t="shared" si="0"/>
        <v xml:space="preserve">שאלה קשה מאוד </v>
      </c>
      <c r="J15" s="240" t="s">
        <v>20</v>
      </c>
      <c r="K15" s="240"/>
      <c r="L15" s="47">
        <f>'נוסח ב'!C89</f>
        <v>0</v>
      </c>
      <c r="M15" s="41"/>
    </row>
    <row r="16" spans="1:14" ht="13.5" thickBot="1" x14ac:dyDescent="0.25">
      <c r="A16" s="36">
        <v>13</v>
      </c>
      <c r="B16" s="37">
        <f>'נוסח ב'!B30</f>
        <v>0</v>
      </c>
      <c r="C16" s="60">
        <f>'ריכוז ב'!BA21</f>
        <v>0</v>
      </c>
      <c r="D16"/>
      <c r="E16" s="66">
        <v>7</v>
      </c>
      <c r="F16" s="38">
        <f>'ריכוז ב'!P$58</f>
        <v>0</v>
      </c>
      <c r="G16" s="113">
        <v>2</v>
      </c>
      <c r="H16" s="36" t="str">
        <f t="shared" si="0"/>
        <v xml:space="preserve">שאלה קשה מאוד </v>
      </c>
      <c r="J16" s="42"/>
      <c r="K16" s="43"/>
      <c r="L16" s="43"/>
      <c r="M16" s="44"/>
    </row>
    <row r="17" spans="1:8" ht="13.5" thickBot="1" x14ac:dyDescent="0.25">
      <c r="A17" s="36">
        <v>14</v>
      </c>
      <c r="B17" s="37">
        <f>'נוסח ב'!B31</f>
        <v>0</v>
      </c>
      <c r="C17" s="60">
        <f>'ריכוז ב'!BA22</f>
        <v>0</v>
      </c>
      <c r="D17"/>
      <c r="E17" s="66">
        <v>8</v>
      </c>
      <c r="F17" s="38">
        <f>'ריכוז ב'!Q$58</f>
        <v>0</v>
      </c>
      <c r="G17" s="113">
        <v>3</v>
      </c>
      <c r="H17" s="36" t="str">
        <f t="shared" si="0"/>
        <v xml:space="preserve">שאלה קשה מאוד </v>
      </c>
    </row>
    <row r="18" spans="1:8" ht="13.5" thickBot="1" x14ac:dyDescent="0.25">
      <c r="A18" s="36">
        <v>15</v>
      </c>
      <c r="B18" s="37">
        <f>'נוסח ב'!B32</f>
        <v>0</v>
      </c>
      <c r="C18" s="60">
        <f>'ריכוז ב'!BA23</f>
        <v>0</v>
      </c>
      <c r="D18"/>
      <c r="E18" s="66">
        <v>9</v>
      </c>
      <c r="F18" s="38">
        <f>'ריכוז ב'!R$58</f>
        <v>0</v>
      </c>
      <c r="G18" s="113">
        <v>3</v>
      </c>
      <c r="H18" s="36" t="str">
        <f t="shared" si="0"/>
        <v xml:space="preserve">שאלה קשה מאוד </v>
      </c>
    </row>
    <row r="19" spans="1:8" ht="13.5" thickBot="1" x14ac:dyDescent="0.25">
      <c r="A19" s="36">
        <v>16</v>
      </c>
      <c r="B19" s="37">
        <f>'נוסח ב'!B33</f>
        <v>0</v>
      </c>
      <c r="C19" s="60">
        <f>'ריכוז ב'!BA24</f>
        <v>0</v>
      </c>
      <c r="D19"/>
      <c r="E19" s="66" t="s">
        <v>116</v>
      </c>
      <c r="F19" s="38">
        <f>'ריכוז ב'!S$58</f>
        <v>0</v>
      </c>
      <c r="G19" s="113">
        <v>3</v>
      </c>
      <c r="H19" s="36" t="str">
        <f t="shared" si="0"/>
        <v xml:space="preserve">שאלה קשה מאוד </v>
      </c>
    </row>
    <row r="20" spans="1:8" ht="13.5" thickBot="1" x14ac:dyDescent="0.25">
      <c r="A20" s="36">
        <v>17</v>
      </c>
      <c r="B20" s="37">
        <f>'נוסח ב'!B34</f>
        <v>0</v>
      </c>
      <c r="C20" s="60">
        <f>'ריכוז ב'!BA25</f>
        <v>0</v>
      </c>
      <c r="D20"/>
      <c r="E20" s="66" t="s">
        <v>117</v>
      </c>
      <c r="F20" s="38">
        <f>'ריכוז ב'!T$58</f>
        <v>0</v>
      </c>
      <c r="G20" s="113">
        <v>3</v>
      </c>
      <c r="H20" s="36" t="str">
        <f t="shared" si="0"/>
        <v xml:space="preserve">שאלה קשה מאוד </v>
      </c>
    </row>
    <row r="21" spans="1:8" ht="13.5" thickBot="1" x14ac:dyDescent="0.25">
      <c r="A21" s="36">
        <v>18</v>
      </c>
      <c r="B21" s="37">
        <f>'נוסח ב'!B35</f>
        <v>0</v>
      </c>
      <c r="C21" s="60">
        <f>'ריכוז ב'!BA26</f>
        <v>0</v>
      </c>
      <c r="D21"/>
      <c r="E21" s="66" t="s">
        <v>118</v>
      </c>
      <c r="F21" s="38">
        <f>'ריכוז ב'!U$58</f>
        <v>0</v>
      </c>
      <c r="G21" s="113">
        <v>2</v>
      </c>
      <c r="H21" s="36" t="str">
        <f t="shared" si="0"/>
        <v xml:space="preserve">שאלה קשה מאוד </v>
      </c>
    </row>
    <row r="22" spans="1:8" ht="13.5" thickBot="1" x14ac:dyDescent="0.25">
      <c r="A22" s="36">
        <v>19</v>
      </c>
      <c r="B22" s="37">
        <f>'נוסח ב'!B36</f>
        <v>0</v>
      </c>
      <c r="C22" s="60">
        <f>'ריכוז ב'!BA27</f>
        <v>0</v>
      </c>
      <c r="D22"/>
      <c r="E22" s="104" t="s">
        <v>119</v>
      </c>
      <c r="F22" s="38">
        <f>'ריכוז ב'!W$58</f>
        <v>0</v>
      </c>
      <c r="G22" s="113">
        <v>4</v>
      </c>
      <c r="H22" s="36" t="str">
        <f t="shared" si="0"/>
        <v xml:space="preserve">שאלה קשה מאוד </v>
      </c>
    </row>
    <row r="23" spans="1:8" ht="13.5" thickBot="1" x14ac:dyDescent="0.25">
      <c r="A23" s="36">
        <v>20</v>
      </c>
      <c r="B23" s="37">
        <f>'נוסח ב'!B37</f>
        <v>0</v>
      </c>
      <c r="C23" s="60">
        <f>'ריכוז ב'!BA28</f>
        <v>0</v>
      </c>
      <c r="D23"/>
      <c r="E23" s="104" t="s">
        <v>120</v>
      </c>
      <c r="F23" s="38">
        <f>'ריכוז ב'!X$58</f>
        <v>0</v>
      </c>
      <c r="G23" s="113">
        <v>2</v>
      </c>
      <c r="H23" s="36" t="str">
        <f t="shared" si="0"/>
        <v xml:space="preserve">שאלה קשה מאוד </v>
      </c>
    </row>
    <row r="24" spans="1:8" ht="13.5" thickBot="1" x14ac:dyDescent="0.25">
      <c r="A24" s="36">
        <v>21</v>
      </c>
      <c r="B24" s="37">
        <f>'נוסח ב'!B38</f>
        <v>0</v>
      </c>
      <c r="C24" s="60">
        <f>'ריכוז ב'!BA29</f>
        <v>0</v>
      </c>
      <c r="D24"/>
      <c r="E24" s="104" t="s">
        <v>76</v>
      </c>
      <c r="F24" s="38">
        <f>'ריכוז ב'!Z$58</f>
        <v>0</v>
      </c>
      <c r="G24" s="113">
        <v>2</v>
      </c>
      <c r="H24" s="36" t="str">
        <f t="shared" si="0"/>
        <v xml:space="preserve">שאלה קשה מאוד </v>
      </c>
    </row>
    <row r="25" spans="1:8" ht="13.5" thickBot="1" x14ac:dyDescent="0.25">
      <c r="A25" s="36">
        <v>22</v>
      </c>
      <c r="B25" s="37">
        <f>'נוסח ב'!B39</f>
        <v>0</v>
      </c>
      <c r="C25" s="60">
        <f>'ריכוז ב'!BA30</f>
        <v>0</v>
      </c>
      <c r="D25"/>
      <c r="E25" s="104" t="s">
        <v>77</v>
      </c>
      <c r="F25" s="38">
        <f>'ריכוז ב'!AA$58</f>
        <v>0</v>
      </c>
      <c r="G25" s="113">
        <v>2</v>
      </c>
      <c r="H25" s="36" t="str">
        <f t="shared" si="0"/>
        <v xml:space="preserve">שאלה קשה מאוד </v>
      </c>
    </row>
    <row r="26" spans="1:8" ht="13.5" thickBot="1" x14ac:dyDescent="0.25">
      <c r="A26" s="36">
        <v>23</v>
      </c>
      <c r="B26" s="37">
        <f>'נוסח ב'!B40</f>
        <v>0</v>
      </c>
      <c r="C26" s="60">
        <f>'ריכוז ב'!BA31</f>
        <v>0</v>
      </c>
      <c r="D26"/>
      <c r="E26" s="104" t="s">
        <v>151</v>
      </c>
      <c r="F26" s="38">
        <f>'ריכוז ב'!AB$58</f>
        <v>0</v>
      </c>
      <c r="G26" s="113">
        <v>2</v>
      </c>
      <c r="H26" s="36" t="str">
        <f t="shared" si="0"/>
        <v xml:space="preserve">שאלה קשה מאוד </v>
      </c>
    </row>
    <row r="27" spans="1:8" ht="13.5" thickBot="1" x14ac:dyDescent="0.25">
      <c r="A27" s="36">
        <v>24</v>
      </c>
      <c r="B27" s="37">
        <f>'נוסח ב'!B41</f>
        <v>0</v>
      </c>
      <c r="C27" s="60">
        <f>'ריכוז ב'!BA32</f>
        <v>0</v>
      </c>
      <c r="D27"/>
      <c r="E27" s="66" t="s">
        <v>192</v>
      </c>
      <c r="F27" s="38">
        <f>'ריכוז ב'!AC$58</f>
        <v>0</v>
      </c>
      <c r="G27" s="113">
        <v>2</v>
      </c>
      <c r="H27" s="36" t="str">
        <f t="shared" si="0"/>
        <v xml:space="preserve">שאלה קשה מאוד </v>
      </c>
    </row>
    <row r="28" spans="1:8" ht="13.5" thickBot="1" x14ac:dyDescent="0.25">
      <c r="A28" s="36">
        <v>25</v>
      </c>
      <c r="B28" s="37">
        <f>'נוסח ב'!B42</f>
        <v>0</v>
      </c>
      <c r="C28" s="60">
        <f>'ריכוז ב'!BA33</f>
        <v>0</v>
      </c>
      <c r="D28"/>
      <c r="E28" s="66" t="s">
        <v>193</v>
      </c>
      <c r="F28" s="38">
        <f>'ריכוז ב'!AD$58</f>
        <v>0</v>
      </c>
      <c r="G28" s="113">
        <v>2</v>
      </c>
      <c r="H28" s="36" t="str">
        <f t="shared" si="0"/>
        <v xml:space="preserve">שאלה קשה מאוד </v>
      </c>
    </row>
    <row r="29" spans="1:8" ht="13.5" thickBot="1" x14ac:dyDescent="0.25">
      <c r="A29" s="36">
        <v>26</v>
      </c>
      <c r="B29" s="37">
        <f>'נוסח ב'!B43</f>
        <v>0</v>
      </c>
      <c r="C29" s="60">
        <f>'ריכוז ב'!BA34</f>
        <v>0</v>
      </c>
      <c r="D29"/>
      <c r="E29" s="66">
        <v>13</v>
      </c>
      <c r="F29" s="38">
        <f>'ריכוז ב'!AE$58</f>
        <v>0</v>
      </c>
      <c r="G29" s="113">
        <v>2</v>
      </c>
      <c r="H29" s="36" t="str">
        <f t="shared" si="0"/>
        <v xml:space="preserve">שאלה קשה מאוד </v>
      </c>
    </row>
    <row r="30" spans="1:8" ht="13.5" thickBot="1" x14ac:dyDescent="0.25">
      <c r="A30" s="36">
        <v>27</v>
      </c>
      <c r="B30" s="37">
        <f>'נוסח ב'!B44</f>
        <v>0</v>
      </c>
      <c r="C30" s="60">
        <f>'ריכוז ב'!BA35</f>
        <v>0</v>
      </c>
      <c r="D30"/>
      <c r="E30" s="66" t="s">
        <v>130</v>
      </c>
      <c r="F30" s="38">
        <f>'ריכוז ב'!AF$58</f>
        <v>0</v>
      </c>
      <c r="G30" s="113">
        <v>2</v>
      </c>
      <c r="H30" s="36" t="str">
        <f t="shared" si="0"/>
        <v xml:space="preserve">שאלה קשה מאוד </v>
      </c>
    </row>
    <row r="31" spans="1:8" ht="13.5" thickBot="1" x14ac:dyDescent="0.25">
      <c r="A31" s="36">
        <v>28</v>
      </c>
      <c r="B31" s="37">
        <f>'נוסח ב'!B45</f>
        <v>0</v>
      </c>
      <c r="C31" s="60">
        <f>'ריכוז ב'!BA36</f>
        <v>0</v>
      </c>
      <c r="D31"/>
      <c r="E31" s="66" t="s">
        <v>131</v>
      </c>
      <c r="F31" s="38">
        <f>'ריכוז ב'!AG$58</f>
        <v>0</v>
      </c>
      <c r="G31" s="113">
        <v>2</v>
      </c>
      <c r="H31" s="36" t="str">
        <f t="shared" si="0"/>
        <v xml:space="preserve">שאלה קשה מאוד </v>
      </c>
    </row>
    <row r="32" spans="1:8" ht="13.5" thickBot="1" x14ac:dyDescent="0.25">
      <c r="A32" s="36">
        <v>29</v>
      </c>
      <c r="B32" s="37">
        <f>'נוסח ב'!B46</f>
        <v>0</v>
      </c>
      <c r="C32" s="60">
        <f>'ריכוז ב'!BA37</f>
        <v>0</v>
      </c>
      <c r="D32"/>
      <c r="E32" s="66" t="s">
        <v>194</v>
      </c>
      <c r="F32" s="38">
        <f>'ריכוז ב'!AI$58</f>
        <v>0</v>
      </c>
      <c r="G32" s="113">
        <v>3</v>
      </c>
      <c r="H32" s="36" t="str">
        <f t="shared" si="0"/>
        <v xml:space="preserve">שאלה קשה מאוד </v>
      </c>
    </row>
    <row r="33" spans="1:8" ht="13.5" thickBot="1" x14ac:dyDescent="0.25">
      <c r="A33" s="36">
        <v>30</v>
      </c>
      <c r="B33" s="37">
        <f>'נוסח ב'!B47</f>
        <v>0</v>
      </c>
      <c r="C33" s="60">
        <f>'ריכוז ב'!BA38</f>
        <v>0</v>
      </c>
      <c r="D33"/>
      <c r="E33" s="66" t="s">
        <v>195</v>
      </c>
      <c r="F33" s="38">
        <f>'ריכוז ב'!AJ$58</f>
        <v>0</v>
      </c>
      <c r="G33" s="113">
        <v>2</v>
      </c>
      <c r="H33" s="36" t="str">
        <f t="shared" si="0"/>
        <v xml:space="preserve">שאלה קשה מאוד </v>
      </c>
    </row>
    <row r="34" spans="1:8" ht="13.5" thickBot="1" x14ac:dyDescent="0.25">
      <c r="A34" s="36">
        <v>31</v>
      </c>
      <c r="B34" s="37">
        <f>'נוסח ב'!B48</f>
        <v>0</v>
      </c>
      <c r="C34" s="60">
        <f>'ריכוז ב'!BA39</f>
        <v>0</v>
      </c>
      <c r="D34"/>
      <c r="E34" s="66" t="s">
        <v>196</v>
      </c>
      <c r="F34" s="38">
        <f>'ריכוז ב'!AK$58</f>
        <v>0</v>
      </c>
      <c r="G34" s="113">
        <v>3</v>
      </c>
      <c r="H34" s="36" t="str">
        <f t="shared" si="0"/>
        <v xml:space="preserve">שאלה קשה מאוד </v>
      </c>
    </row>
    <row r="35" spans="1:8" ht="13.5" thickBot="1" x14ac:dyDescent="0.25">
      <c r="A35" s="36">
        <v>32</v>
      </c>
      <c r="B35" s="37">
        <f>'נוסח ב'!B49</f>
        <v>0</v>
      </c>
      <c r="C35" s="60">
        <f>'ריכוז ב'!BA40</f>
        <v>0</v>
      </c>
      <c r="D35"/>
      <c r="E35" s="66">
        <v>16</v>
      </c>
      <c r="F35" s="38">
        <f>'ריכוז ב'!AL$58</f>
        <v>0</v>
      </c>
      <c r="G35" s="113">
        <v>2</v>
      </c>
      <c r="H35" s="36" t="str">
        <f t="shared" si="0"/>
        <v xml:space="preserve">שאלה קשה מאוד </v>
      </c>
    </row>
    <row r="36" spans="1:8" ht="13.5" thickBot="1" x14ac:dyDescent="0.25">
      <c r="A36" s="36">
        <v>33</v>
      </c>
      <c r="B36" s="37">
        <f>'נוסח ב'!B50</f>
        <v>0</v>
      </c>
      <c r="C36" s="60">
        <f>'ריכוז ב'!BA41</f>
        <v>0</v>
      </c>
      <c r="D36"/>
      <c r="E36" s="66" t="s">
        <v>197</v>
      </c>
      <c r="F36" s="38">
        <f>'ריכוז ב'!AM$58</f>
        <v>0</v>
      </c>
      <c r="G36" s="113">
        <v>3</v>
      </c>
      <c r="H36" s="36" t="str">
        <f t="shared" si="0"/>
        <v xml:space="preserve">שאלה קשה מאוד </v>
      </c>
    </row>
    <row r="37" spans="1:8" ht="13.5" thickBot="1" x14ac:dyDescent="0.25">
      <c r="A37" s="36">
        <v>34</v>
      </c>
      <c r="B37" s="37">
        <f>'נוסח ב'!B51</f>
        <v>0</v>
      </c>
      <c r="C37" s="60">
        <f>'ריכוז ב'!BA42</f>
        <v>0</v>
      </c>
      <c r="D37"/>
      <c r="E37" s="66" t="s">
        <v>198</v>
      </c>
      <c r="F37" s="38">
        <f>'ריכוז ב'!AN$58</f>
        <v>0</v>
      </c>
      <c r="G37" s="113">
        <v>2</v>
      </c>
      <c r="H37" s="36" t="str">
        <f t="shared" si="0"/>
        <v xml:space="preserve">שאלה קשה מאוד </v>
      </c>
    </row>
    <row r="38" spans="1:8" ht="13.5" thickBot="1" x14ac:dyDescent="0.25">
      <c r="A38" s="36">
        <v>35</v>
      </c>
      <c r="B38" s="37">
        <f>'נוסח ב'!B52</f>
        <v>0</v>
      </c>
      <c r="C38" s="60">
        <f>'ריכוז ב'!BA43</f>
        <v>0</v>
      </c>
      <c r="D38"/>
      <c r="E38" s="104" t="s">
        <v>199</v>
      </c>
      <c r="F38" s="38">
        <f>'ריכוז ב'!AO$58</f>
        <v>0</v>
      </c>
      <c r="G38" s="113">
        <v>2</v>
      </c>
      <c r="H38" s="36" t="str">
        <f t="shared" si="0"/>
        <v xml:space="preserve">שאלה קשה מאוד </v>
      </c>
    </row>
    <row r="39" spans="1:8" ht="13.5" thickBot="1" x14ac:dyDescent="0.25">
      <c r="A39" s="36">
        <v>36</v>
      </c>
      <c r="B39" s="37">
        <f>'נוסח ב'!B53</f>
        <v>0</v>
      </c>
      <c r="C39" s="60">
        <f>'ריכוז ב'!BA44</f>
        <v>0</v>
      </c>
      <c r="D39"/>
      <c r="E39" s="104" t="s">
        <v>200</v>
      </c>
      <c r="F39" s="38">
        <f>'ריכוז ב'!AP$58</f>
        <v>0</v>
      </c>
      <c r="G39" s="113">
        <v>2</v>
      </c>
      <c r="H39" s="36" t="str">
        <f t="shared" si="0"/>
        <v xml:space="preserve">שאלה קשה מאוד </v>
      </c>
    </row>
    <row r="40" spans="1:8" ht="13.5" thickBot="1" x14ac:dyDescent="0.25">
      <c r="A40" s="36">
        <v>37</v>
      </c>
      <c r="B40" s="37">
        <f>'נוסח ב'!B54</f>
        <v>0</v>
      </c>
      <c r="C40" s="60">
        <f>'ריכוז ב'!BA45</f>
        <v>0</v>
      </c>
      <c r="D40"/>
      <c r="E40" s="104" t="s">
        <v>152</v>
      </c>
      <c r="F40" s="38">
        <f>'ריכוז ב'!AR$58</f>
        <v>0</v>
      </c>
      <c r="G40" s="113">
        <v>2</v>
      </c>
      <c r="H40" s="36" t="str">
        <f t="shared" si="0"/>
        <v xml:space="preserve">שאלה קשה מאוד </v>
      </c>
    </row>
    <row r="41" spans="1:8" ht="13.5" thickBot="1" x14ac:dyDescent="0.25">
      <c r="A41" s="36">
        <v>38</v>
      </c>
      <c r="B41" s="37">
        <f>'נוסח ב'!B55</f>
        <v>0</v>
      </c>
      <c r="C41" s="60">
        <f>'ריכוז ב'!BA46</f>
        <v>0</v>
      </c>
      <c r="D41"/>
      <c r="E41" s="104" t="s">
        <v>201</v>
      </c>
      <c r="F41" s="38">
        <f>'ריכוז ב'!AS$58</f>
        <v>0</v>
      </c>
      <c r="G41" s="113">
        <v>4</v>
      </c>
      <c r="H41" s="36" t="str">
        <f t="shared" si="0"/>
        <v xml:space="preserve">שאלה קשה מאוד </v>
      </c>
    </row>
    <row r="42" spans="1:8" ht="13.5" thickBot="1" x14ac:dyDescent="0.25">
      <c r="A42" s="36">
        <v>39</v>
      </c>
      <c r="B42" s="37">
        <f>'נוסח ב'!B56</f>
        <v>0</v>
      </c>
      <c r="C42" s="60">
        <f>'ריכוז ב'!BA47</f>
        <v>0</v>
      </c>
      <c r="D42"/>
      <c r="E42" s="104" t="s">
        <v>202</v>
      </c>
      <c r="F42" s="38">
        <f>'ריכוז ב'!AT$58</f>
        <v>0</v>
      </c>
      <c r="G42" s="113">
        <v>2</v>
      </c>
      <c r="H42" s="36" t="str">
        <f t="shared" si="0"/>
        <v xml:space="preserve">שאלה קשה מאוד </v>
      </c>
    </row>
    <row r="43" spans="1:8" ht="13.5" thickBot="1" x14ac:dyDescent="0.25">
      <c r="A43" s="36">
        <v>40</v>
      </c>
      <c r="B43" s="37">
        <f>'נוסח ב'!B57</f>
        <v>0</v>
      </c>
      <c r="C43" s="60">
        <f>'ריכוז ב'!BA48</f>
        <v>0</v>
      </c>
      <c r="D43"/>
      <c r="E43" s="104" t="s">
        <v>155</v>
      </c>
      <c r="F43" s="38">
        <f>'ריכוז ב'!AU$58</f>
        <v>0</v>
      </c>
      <c r="G43" s="113">
        <v>2</v>
      </c>
      <c r="H43" s="36" t="str">
        <f t="shared" si="0"/>
        <v xml:space="preserve">שאלה קשה מאוד </v>
      </c>
    </row>
    <row r="44" spans="1:8" ht="13.5" thickBot="1" x14ac:dyDescent="0.25">
      <c r="A44" s="36">
        <v>41</v>
      </c>
      <c r="B44" s="37">
        <f>'נוסח ב'!B58</f>
        <v>0</v>
      </c>
      <c r="C44" s="60">
        <f>'ריכוז ב'!BA49</f>
        <v>0</v>
      </c>
      <c r="D44"/>
      <c r="E44" s="104" t="s">
        <v>156</v>
      </c>
      <c r="F44" s="38">
        <f>'ריכוז ב'!AV$58</f>
        <v>0</v>
      </c>
      <c r="G44" s="113">
        <v>2</v>
      </c>
      <c r="H44" s="36" t="str">
        <f t="shared" si="0"/>
        <v xml:space="preserve">שאלה קשה מאוד </v>
      </c>
    </row>
    <row r="45" spans="1:8" ht="13.5" thickBot="1" x14ac:dyDescent="0.25">
      <c r="A45" s="36">
        <v>42</v>
      </c>
      <c r="B45" s="37">
        <f>'נוסח ב'!B59</f>
        <v>0</v>
      </c>
      <c r="C45" s="60">
        <f>'ריכוז ב'!BA50</f>
        <v>0</v>
      </c>
      <c r="D45"/>
    </row>
    <row r="46" spans="1:8" ht="13.5" thickBot="1" x14ac:dyDescent="0.25">
      <c r="A46" s="36">
        <v>43</v>
      </c>
      <c r="B46" s="37">
        <f>'נוסח ב'!B60</f>
        <v>0</v>
      </c>
      <c r="C46" s="60">
        <f>'ריכוז ב'!BA51</f>
        <v>0</v>
      </c>
      <c r="D46"/>
    </row>
    <row r="47" spans="1:8" ht="13.5" thickBot="1" x14ac:dyDescent="0.25">
      <c r="A47" s="36">
        <v>44</v>
      </c>
      <c r="B47" s="37">
        <f>'נוסח ב'!B61</f>
        <v>0</v>
      </c>
      <c r="C47" s="60">
        <f>'ריכוז ב'!BA52</f>
        <v>0</v>
      </c>
      <c r="D47"/>
    </row>
    <row r="48" spans="1:8" ht="13.5" thickBot="1" x14ac:dyDescent="0.25">
      <c r="A48" s="48">
        <v>45</v>
      </c>
      <c r="B48" s="50">
        <f>'נוסח ב'!B62</f>
        <v>0</v>
      </c>
      <c r="C48" s="60">
        <f>'ריכוז ב'!BA53</f>
        <v>0</v>
      </c>
      <c r="D48"/>
    </row>
    <row r="49" spans="1:4" ht="18.75" thickBot="1" x14ac:dyDescent="0.3">
      <c r="A49" s="49"/>
      <c r="B49" s="51" t="s">
        <v>62</v>
      </c>
      <c r="C49" s="54" t="e">
        <f>SUM(C4:C48)/'נוסח ב'!C74</f>
        <v>#DIV/0!</v>
      </c>
      <c r="D49"/>
    </row>
  </sheetData>
  <sheetProtection password="EA5E" sheet="1" objects="1" scenarios="1"/>
  <mergeCells count="12">
    <mergeCell ref="J15:K15"/>
    <mergeCell ref="A1:N1"/>
    <mergeCell ref="A2:J2"/>
    <mergeCell ref="J3:M3"/>
    <mergeCell ref="J7:K7"/>
    <mergeCell ref="J8:K8"/>
    <mergeCell ref="J9:K9"/>
    <mergeCell ref="J10:K10"/>
    <mergeCell ref="J11:K11"/>
    <mergeCell ref="J12:K12"/>
    <mergeCell ref="J13:K13"/>
    <mergeCell ref="J14:K14"/>
  </mergeCells>
  <conditionalFormatting sqref="C4:C48">
    <cfRule type="cellIs" dxfId="2" priority="61" stopIfTrue="1" operator="between">
      <formula>100</formula>
      <formula>76</formula>
    </cfRule>
    <cfRule type="cellIs" dxfId="1" priority="62" stopIfTrue="1" operator="between">
      <formula>75</formula>
      <formula>56</formula>
    </cfRule>
    <cfRule type="cellIs" dxfId="0" priority="63" stopIfTrue="1" operator="between">
      <formula>55</formula>
      <formula>0</formula>
    </cfRule>
  </conditionalFormatting>
  <conditionalFormatting sqref="F22">
    <cfRule type="colorScale" priority="60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5:F7 F10:F11">
    <cfRule type="colorScale" priority="5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2">
    <cfRule type="colorScale" priority="2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3">
    <cfRule type="colorScale" priority="2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5">
    <cfRule type="colorScale" priority="2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7">
    <cfRule type="colorScale" priority="2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8">
    <cfRule type="colorScale" priority="2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9">
    <cfRule type="colorScale" priority="2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0">
    <cfRule type="colorScale" priority="2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2">
    <cfRule type="colorScale" priority="20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4">
    <cfRule type="colorScale" priority="19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6">
    <cfRule type="colorScale" priority="1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4">
    <cfRule type="colorScale" priority="1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8">
    <cfRule type="colorScale" priority="1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4">
    <cfRule type="colorScale" priority="1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6">
    <cfRule type="colorScale" priority="1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1">
    <cfRule type="colorScale" priority="1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3:F31">
    <cfRule type="colorScale" priority="1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3">
    <cfRule type="colorScale" priority="1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5">
    <cfRule type="colorScale" priority="1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7">
    <cfRule type="colorScale" priority="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8">
    <cfRule type="colorScale" priority="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9">
    <cfRule type="colorScale" priority="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40">
    <cfRule type="colorScale" priority="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42">
    <cfRule type="colorScale" priority="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43">
    <cfRule type="colorScale" priority="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44">
    <cfRule type="colorScale" priority="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9">
    <cfRule type="colorScale" priority="2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41">
    <cfRule type="colorScale" priority="1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rightToLeft="1" topLeftCell="B1" workbookViewId="0">
      <selection activeCell="B1" sqref="B1:P1"/>
    </sheetView>
  </sheetViews>
  <sheetFormatPr defaultRowHeight="12.75" x14ac:dyDescent="0.2"/>
  <cols>
    <col min="1" max="1" width="8" customWidth="1"/>
    <col min="2" max="2" width="8.85546875" customWidth="1"/>
    <col min="3" max="3" width="7.42578125" customWidth="1"/>
    <col min="6" max="6" width="10.7109375" customWidth="1"/>
    <col min="7" max="7" width="14.7109375" customWidth="1"/>
    <col min="8" max="8" width="3" customWidth="1"/>
    <col min="9" max="9" width="7.28515625" customWidth="1"/>
    <col min="10" max="10" width="23.42578125" customWidth="1"/>
    <col min="11" max="11" width="7.85546875" customWidth="1"/>
    <col min="12" max="12" width="4.140625" customWidth="1"/>
  </cols>
  <sheetData>
    <row r="1" spans="1:16" ht="18" x14ac:dyDescent="0.25">
      <c r="A1" s="18"/>
      <c r="B1" s="191" t="s">
        <v>180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pans="1:16" ht="21" thickBot="1" x14ac:dyDescent="0.35">
      <c r="A2" s="231"/>
      <c r="B2" s="231"/>
      <c r="C2" s="231"/>
      <c r="D2" s="231"/>
      <c r="E2" s="231"/>
      <c r="F2" s="231"/>
      <c r="G2" s="231"/>
      <c r="H2" s="231"/>
      <c r="I2" s="231"/>
      <c r="J2" s="68"/>
      <c r="M2" s="251" t="s">
        <v>72</v>
      </c>
      <c r="N2" s="252"/>
      <c r="O2" s="252"/>
      <c r="P2" s="253"/>
    </row>
    <row r="3" spans="1:16" ht="47.25" customHeight="1" thickBot="1" x14ac:dyDescent="0.25">
      <c r="A3" s="52" t="s">
        <v>132</v>
      </c>
      <c r="B3" s="52" t="s">
        <v>133</v>
      </c>
      <c r="C3" s="35" t="s">
        <v>44</v>
      </c>
      <c r="D3" s="35" t="s">
        <v>66</v>
      </c>
      <c r="E3" s="72" t="s">
        <v>67</v>
      </c>
      <c r="F3" s="73" t="s">
        <v>38</v>
      </c>
      <c r="G3" s="52" t="s">
        <v>45</v>
      </c>
      <c r="I3" s="70"/>
      <c r="J3" s="71" t="s">
        <v>62</v>
      </c>
      <c r="K3" s="71" t="s">
        <v>46</v>
      </c>
      <c r="M3" s="75"/>
      <c r="N3" s="40"/>
      <c r="O3" s="40"/>
      <c r="P3" s="76"/>
    </row>
    <row r="4" spans="1:16" ht="13.5" thickBot="1" x14ac:dyDescent="0.25">
      <c r="A4" s="66" t="s">
        <v>91</v>
      </c>
      <c r="B4" s="66" t="s">
        <v>76</v>
      </c>
      <c r="C4" s="113">
        <v>2</v>
      </c>
      <c r="D4" s="38">
        <f>'ריכוז א'!C$58</f>
        <v>0</v>
      </c>
      <c r="E4" s="38">
        <f>'ריכוז ב'!Z$58</f>
        <v>0</v>
      </c>
      <c r="F4" s="38" t="e">
        <f t="shared" ref="F4:F5" si="0">(D4*$K$4+E4*$K$5)/$K$6</f>
        <v>#DIV/0!</v>
      </c>
      <c r="G4" s="36" t="e">
        <f>IF(F4&gt;C4*0.85,"שאלה קלה מאוד",(IF(F4&gt;C4*0.7,"שאלה קלה",(IF(F4&gt;C4*0.55,"שאלה קשה",(IF(F4&gt;0,"שאלה קשה מאוד "," ")))))))</f>
        <v>#DIV/0!</v>
      </c>
      <c r="I4" s="69" t="s">
        <v>68</v>
      </c>
      <c r="J4" s="93" t="e">
        <f>'פלט תוצאות א'!C49</f>
        <v>#DIV/0!</v>
      </c>
      <c r="K4" s="65">
        <f>'פלט תוצאות א'!L15</f>
        <v>0</v>
      </c>
      <c r="M4" s="75" t="s">
        <v>47</v>
      </c>
      <c r="N4" s="40"/>
      <c r="O4" s="94" t="e">
        <f>(J4*K4+J5*K5)/K6</f>
        <v>#DIV/0!</v>
      </c>
      <c r="P4" s="76"/>
    </row>
    <row r="5" spans="1:16" ht="13.5" thickBot="1" x14ac:dyDescent="0.25">
      <c r="A5" s="66" t="s">
        <v>144</v>
      </c>
      <c r="B5" s="66" t="s">
        <v>77</v>
      </c>
      <c r="C5" s="113">
        <v>2</v>
      </c>
      <c r="D5" s="38">
        <f>'ריכוז א'!D$58</f>
        <v>0</v>
      </c>
      <c r="E5" s="38">
        <f>'ריכוז ב'!AA$58</f>
        <v>0</v>
      </c>
      <c r="F5" s="38" t="e">
        <f t="shared" si="0"/>
        <v>#DIV/0!</v>
      </c>
      <c r="G5" s="36" t="e">
        <f t="shared" ref="G5:G44" si="1">IF(F5&gt;C5*0.85,"שאלה קלה מאוד",(IF(F5&gt;C5*0.7,"שאלה קלה",(IF(F5&gt;C5*0.55,"שאלה קשה",(IF(F5&gt;0,"שאלה קשה מאוד "," ")))))))</f>
        <v>#DIV/0!</v>
      </c>
      <c r="I5" s="69" t="s">
        <v>69</v>
      </c>
      <c r="J5" s="93" t="e">
        <f>'פלט תוצאות ב'!C49</f>
        <v>#DIV/0!</v>
      </c>
      <c r="K5" s="65">
        <f>'פלט תוצאות ב'!L15</f>
        <v>0</v>
      </c>
      <c r="M5" s="77" t="s">
        <v>46</v>
      </c>
      <c r="N5" s="40"/>
      <c r="O5" s="40"/>
      <c r="P5" s="76"/>
    </row>
    <row r="6" spans="1:16" ht="13.5" thickBot="1" x14ac:dyDescent="0.25">
      <c r="A6" s="66" t="s">
        <v>145</v>
      </c>
      <c r="B6" s="66" t="s">
        <v>151</v>
      </c>
      <c r="C6" s="113">
        <v>2</v>
      </c>
      <c r="D6" s="38">
        <f>'ריכוז א'!E$58</f>
        <v>0</v>
      </c>
      <c r="E6" s="38">
        <f>'ריכוז ב'!AB$58</f>
        <v>0</v>
      </c>
      <c r="F6" s="38" t="e">
        <f>(D6*$K$4+E6*$K$5)/$K$6</f>
        <v>#DIV/0!</v>
      </c>
      <c r="G6" s="36" t="e">
        <f t="shared" si="1"/>
        <v>#DIV/0!</v>
      </c>
      <c r="I6" s="71" t="s">
        <v>70</v>
      </c>
      <c r="J6" s="93" t="e">
        <f>(J4*K4+J5*K5)/K6</f>
        <v>#DIV/0!</v>
      </c>
      <c r="K6" s="65">
        <f>SUM(K4:K5)</f>
        <v>0</v>
      </c>
      <c r="M6" s="238" t="s">
        <v>90</v>
      </c>
      <c r="N6" s="239"/>
      <c r="O6" s="46">
        <f>'פלט תוצאות א'!L7+'פלט תוצאות ב'!L7</f>
        <v>0</v>
      </c>
      <c r="P6" s="101">
        <v>0</v>
      </c>
    </row>
    <row r="7" spans="1:16" ht="13.5" thickBot="1" x14ac:dyDescent="0.25">
      <c r="A7" s="66" t="s">
        <v>146</v>
      </c>
      <c r="B7" s="66" t="s">
        <v>192</v>
      </c>
      <c r="C7" s="113">
        <v>2</v>
      </c>
      <c r="D7" s="38">
        <f>'ריכוז א'!F$58</f>
        <v>0</v>
      </c>
      <c r="E7" s="38">
        <f>'ריכוז ב'!AC$58</f>
        <v>0</v>
      </c>
      <c r="F7" s="38" t="e">
        <f t="shared" ref="F7:F44" si="2">(D7*$K$4+E7*$K$5)/$K$6</f>
        <v>#DIV/0!</v>
      </c>
      <c r="G7" s="36" t="e">
        <f t="shared" si="1"/>
        <v>#DIV/0!</v>
      </c>
      <c r="M7" s="235" t="s">
        <v>48</v>
      </c>
      <c r="N7" s="236"/>
      <c r="O7" s="46">
        <f>'פלט תוצאות א'!L8+'פלט תוצאות ב'!L8</f>
        <v>0</v>
      </c>
      <c r="P7" s="76" t="s">
        <v>49</v>
      </c>
    </row>
    <row r="8" spans="1:16" ht="13.5" thickBot="1" x14ac:dyDescent="0.25">
      <c r="A8" s="66" t="s">
        <v>147</v>
      </c>
      <c r="B8" s="66" t="s">
        <v>193</v>
      </c>
      <c r="C8" s="113">
        <v>2</v>
      </c>
      <c r="D8" s="38">
        <f>'ריכוז א'!G$58</f>
        <v>0</v>
      </c>
      <c r="E8" s="38">
        <f>'ריכוז ב'!AD$58</f>
        <v>0</v>
      </c>
      <c r="F8" s="38" t="e">
        <f t="shared" si="2"/>
        <v>#DIV/0!</v>
      </c>
      <c r="G8" s="36" t="e">
        <f t="shared" si="1"/>
        <v>#DIV/0!</v>
      </c>
      <c r="I8" s="254" t="s">
        <v>89</v>
      </c>
      <c r="J8" s="255"/>
      <c r="K8" s="97"/>
      <c r="M8" s="238" t="s">
        <v>50</v>
      </c>
      <c r="N8" s="239"/>
      <c r="O8" s="46">
        <f>'פלט תוצאות א'!L9+'פלט תוצאות ב'!L9</f>
        <v>0</v>
      </c>
      <c r="P8" s="76" t="s">
        <v>51</v>
      </c>
    </row>
    <row r="9" spans="1:16" ht="13.5" thickBot="1" x14ac:dyDescent="0.25">
      <c r="A9" s="66">
        <v>2</v>
      </c>
      <c r="B9" s="66">
        <v>13</v>
      </c>
      <c r="C9" s="113">
        <v>2</v>
      </c>
      <c r="D9" s="38">
        <f>'ריכוז א'!H$58</f>
        <v>0</v>
      </c>
      <c r="E9" s="38">
        <f>'ריכוז ב'!AE$58</f>
        <v>0</v>
      </c>
      <c r="F9" s="38" t="e">
        <f t="shared" si="2"/>
        <v>#DIV/0!</v>
      </c>
      <c r="G9" s="36" t="e">
        <f t="shared" si="1"/>
        <v>#DIV/0!</v>
      </c>
      <c r="I9" s="247" t="s">
        <v>205</v>
      </c>
      <c r="J9" s="248"/>
      <c r="K9" s="132" t="e">
        <f>('ריכוז א'!$AX$59*$K$4+'ריכוז ב'!$AY$59*$K$5)/$K$6</f>
        <v>#DIV/0!</v>
      </c>
      <c r="M9" s="235" t="s">
        <v>52</v>
      </c>
      <c r="N9" s="236"/>
      <c r="O9" s="46">
        <f>'פלט תוצאות א'!L10+'פלט תוצאות ב'!L10</f>
        <v>0</v>
      </c>
      <c r="P9" s="76" t="s">
        <v>53</v>
      </c>
    </row>
    <row r="10" spans="1:16" ht="13.5" thickBot="1" x14ac:dyDescent="0.25">
      <c r="A10" s="66" t="s">
        <v>94</v>
      </c>
      <c r="B10" s="66" t="s">
        <v>130</v>
      </c>
      <c r="C10" s="113">
        <v>2</v>
      </c>
      <c r="D10" s="38">
        <f>'ריכוז א'!I$58</f>
        <v>0</v>
      </c>
      <c r="E10" s="38">
        <f>'ריכוז ב'!AF$58</f>
        <v>0</v>
      </c>
      <c r="F10" s="38" t="e">
        <f t="shared" si="2"/>
        <v>#DIV/0!</v>
      </c>
      <c r="G10" s="36" t="e">
        <f t="shared" si="1"/>
        <v>#DIV/0!</v>
      </c>
      <c r="I10" s="139" t="s">
        <v>134</v>
      </c>
      <c r="J10" s="103" t="s">
        <v>206</v>
      </c>
      <c r="K10" s="102" t="e">
        <f>('ריכוז א'!$K$59*$K$4+'ריכוז ב'!$AH$59*$K$5)/$K$6</f>
        <v>#DIV/0!</v>
      </c>
      <c r="M10" s="235" t="s">
        <v>54</v>
      </c>
      <c r="N10" s="236"/>
      <c r="O10" s="46">
        <f>'פלט תוצאות א'!L11+'פלט תוצאות ב'!L11</f>
        <v>0</v>
      </c>
      <c r="P10" s="76" t="s">
        <v>55</v>
      </c>
    </row>
    <row r="11" spans="1:16" ht="13.5" thickBot="1" x14ac:dyDescent="0.25">
      <c r="A11" s="66" t="s">
        <v>95</v>
      </c>
      <c r="B11" s="66" t="s">
        <v>131</v>
      </c>
      <c r="C11" s="113">
        <v>2</v>
      </c>
      <c r="D11" s="38">
        <f>'ריכוז א'!J$58</f>
        <v>0</v>
      </c>
      <c r="E11" s="38">
        <f>'ריכוז ב'!AG$58</f>
        <v>0</v>
      </c>
      <c r="F11" s="38" t="e">
        <f t="shared" si="2"/>
        <v>#DIV/0!</v>
      </c>
      <c r="G11" s="36" t="e">
        <f t="shared" si="1"/>
        <v>#DIV/0!</v>
      </c>
      <c r="I11" s="139" t="s">
        <v>135</v>
      </c>
      <c r="J11" s="103" t="s">
        <v>207</v>
      </c>
      <c r="K11" s="102" t="e">
        <f>('ריכוז א'!$T$59*$K$4+'ריכוז ב'!$AQ$59*$K$5)/$K$6</f>
        <v>#DIV/0!</v>
      </c>
      <c r="M11" s="235" t="s">
        <v>56</v>
      </c>
      <c r="N11" s="236"/>
      <c r="O11" s="46">
        <f>'פלט תוצאות א'!L12+'פלט תוצאות ב'!L12</f>
        <v>0</v>
      </c>
      <c r="P11" s="76" t="s">
        <v>57</v>
      </c>
    </row>
    <row r="12" spans="1:16" ht="13.5" thickBot="1" x14ac:dyDescent="0.25">
      <c r="A12" s="66" t="s">
        <v>97</v>
      </c>
      <c r="B12" s="66" t="s">
        <v>194</v>
      </c>
      <c r="C12" s="113">
        <v>3</v>
      </c>
      <c r="D12" s="38">
        <f>'ריכוז א'!L58</f>
        <v>0</v>
      </c>
      <c r="E12" s="38">
        <f>'ריכוז ב'!AI$58</f>
        <v>0</v>
      </c>
      <c r="F12" s="38" t="e">
        <f t="shared" si="2"/>
        <v>#DIV/0!</v>
      </c>
      <c r="G12" s="36" t="e">
        <f t="shared" si="1"/>
        <v>#DIV/0!</v>
      </c>
      <c r="I12" s="139" t="s">
        <v>136</v>
      </c>
      <c r="J12" s="103" t="s">
        <v>208</v>
      </c>
      <c r="K12" s="102" t="e">
        <f>('ריכוז א'!$Z$59*$K$4+'ריכוז ב'!$AW$59*$K$5)/$K$6</f>
        <v>#DIV/0!</v>
      </c>
      <c r="M12" s="238" t="s">
        <v>58</v>
      </c>
      <c r="N12" s="239"/>
      <c r="O12" s="46">
        <f>'פלט תוצאות א'!L13+'פלט תוצאות ב'!L13</f>
        <v>0</v>
      </c>
      <c r="P12" s="76" t="s">
        <v>59</v>
      </c>
    </row>
    <row r="13" spans="1:16" ht="13.5" thickBot="1" x14ac:dyDescent="0.25">
      <c r="A13" s="66" t="s">
        <v>98</v>
      </c>
      <c r="B13" s="66" t="s">
        <v>195</v>
      </c>
      <c r="C13" s="113">
        <v>2</v>
      </c>
      <c r="D13" s="38">
        <f>'ריכוז א'!M$58</f>
        <v>0</v>
      </c>
      <c r="E13" s="38">
        <f>'ריכוז ב'!AJ58</f>
        <v>0</v>
      </c>
      <c r="F13" s="38" t="e">
        <f t="shared" si="2"/>
        <v>#DIV/0!</v>
      </c>
      <c r="G13" s="36" t="e">
        <f t="shared" si="1"/>
        <v>#DIV/0!</v>
      </c>
      <c r="I13" s="139"/>
      <c r="J13" s="103"/>
      <c r="K13" s="102"/>
      <c r="M13" s="235" t="s">
        <v>60</v>
      </c>
      <c r="N13" s="236"/>
      <c r="O13" s="46">
        <f>'פלט תוצאות א'!L14+'פלט תוצאות ב'!L14</f>
        <v>0</v>
      </c>
      <c r="P13" s="76" t="s">
        <v>61</v>
      </c>
    </row>
    <row r="14" spans="1:16" ht="13.5" thickBot="1" x14ac:dyDescent="0.25">
      <c r="A14" s="66" t="s">
        <v>150</v>
      </c>
      <c r="B14" s="66" t="s">
        <v>196</v>
      </c>
      <c r="C14" s="113">
        <v>3</v>
      </c>
      <c r="D14" s="38">
        <f>'ריכוז א'!N$58</f>
        <v>0</v>
      </c>
      <c r="E14" s="38">
        <f>'ריכוז ב'!AK$58</f>
        <v>0</v>
      </c>
      <c r="F14" s="38" t="e">
        <f t="shared" si="2"/>
        <v>#DIV/0!</v>
      </c>
      <c r="G14" s="36" t="e">
        <f t="shared" si="1"/>
        <v>#DIV/0!</v>
      </c>
      <c r="I14" s="245" t="s">
        <v>204</v>
      </c>
      <c r="J14" s="246"/>
      <c r="K14" s="132" t="e">
        <f>('ריכוז א'!$AY$59*$K$4+'ריכוז ב'!AX$59*$K$5)/$K$6</f>
        <v>#DIV/0!</v>
      </c>
      <c r="M14" s="249" t="s">
        <v>20</v>
      </c>
      <c r="N14" s="250"/>
      <c r="O14" s="78">
        <f>SUM(O6:O13)</f>
        <v>0</v>
      </c>
      <c r="P14" s="79"/>
    </row>
    <row r="15" spans="1:16" ht="13.5" thickBot="1" x14ac:dyDescent="0.25">
      <c r="A15" s="66">
        <v>5</v>
      </c>
      <c r="B15" s="66">
        <v>16</v>
      </c>
      <c r="C15" s="113">
        <v>2</v>
      </c>
      <c r="D15" s="38">
        <f>'ריכוז א'!O$58</f>
        <v>0</v>
      </c>
      <c r="E15" s="38">
        <f>'ריכוז ב'!AL$58</f>
        <v>0</v>
      </c>
      <c r="F15" s="38" t="e">
        <f t="shared" si="2"/>
        <v>#DIV/0!</v>
      </c>
      <c r="G15" s="36" t="e">
        <f t="shared" si="1"/>
        <v>#DIV/0!</v>
      </c>
      <c r="I15" s="139" t="s">
        <v>134</v>
      </c>
      <c r="J15" s="103" t="s">
        <v>209</v>
      </c>
      <c r="K15" s="102" t="e">
        <f>('ריכוז א'!$AM$59*$K$4+'ריכוז ב'!$O$59*$K$5)/$K$6</f>
        <v>#DIV/0!</v>
      </c>
    </row>
    <row r="16" spans="1:16" ht="13.5" thickBot="1" x14ac:dyDescent="0.25">
      <c r="A16" s="66" t="s">
        <v>110</v>
      </c>
      <c r="B16" s="66" t="s">
        <v>197</v>
      </c>
      <c r="C16" s="113">
        <v>3</v>
      </c>
      <c r="D16" s="38">
        <f>'ריכוז א'!P$58</f>
        <v>0</v>
      </c>
      <c r="E16" s="38">
        <f>'ריכוז ב'!AM$58</f>
        <v>0</v>
      </c>
      <c r="F16" s="38" t="e">
        <f t="shared" si="2"/>
        <v>#DIV/0!</v>
      </c>
      <c r="G16" s="36" t="e">
        <f t="shared" si="1"/>
        <v>#DIV/0!</v>
      </c>
      <c r="I16" s="139" t="s">
        <v>135</v>
      </c>
      <c r="J16" s="103" t="s">
        <v>210</v>
      </c>
      <c r="K16" s="102" t="e">
        <f>('ריכוז א'!$AT$59*$K$4+'ריכוז ב'!$V$59*$K$5)/$K$6</f>
        <v>#DIV/0!</v>
      </c>
    </row>
    <row r="17" spans="1:11" ht="13.5" thickBot="1" x14ac:dyDescent="0.25">
      <c r="A17" s="66" t="s">
        <v>111</v>
      </c>
      <c r="B17" s="66" t="s">
        <v>198</v>
      </c>
      <c r="C17" s="113">
        <v>2</v>
      </c>
      <c r="D17" s="38">
        <f>'ריכוז א'!Q$58</f>
        <v>0</v>
      </c>
      <c r="E17" s="38">
        <f>'ריכוז ב'!AN$58</f>
        <v>0</v>
      </c>
      <c r="F17" s="38" t="e">
        <f t="shared" si="2"/>
        <v>#DIV/0!</v>
      </c>
      <c r="G17" s="36" t="e">
        <f t="shared" si="1"/>
        <v>#DIV/0!</v>
      </c>
      <c r="I17" s="139" t="s">
        <v>136</v>
      </c>
      <c r="J17" s="103" t="s">
        <v>211</v>
      </c>
      <c r="K17" s="102" t="e">
        <f>('ריכוז א'!$AW$59*$K$4+'ריכוז ב'!$Y$59*$K$5)/$K$6</f>
        <v>#DIV/0!</v>
      </c>
    </row>
    <row r="18" spans="1:11" ht="13.5" thickBot="1" x14ac:dyDescent="0.25">
      <c r="A18" s="66" t="s">
        <v>99</v>
      </c>
      <c r="B18" s="66" t="s">
        <v>199</v>
      </c>
      <c r="C18" s="113">
        <v>2</v>
      </c>
      <c r="D18" s="38">
        <f>'ריכוז א'!R$58</f>
        <v>0</v>
      </c>
      <c r="E18" s="38">
        <f>'ריכוז ב'!AO$58</f>
        <v>0</v>
      </c>
      <c r="F18" s="38" t="e">
        <f t="shared" si="2"/>
        <v>#DIV/0!</v>
      </c>
      <c r="G18" s="36" t="e">
        <f t="shared" si="1"/>
        <v>#DIV/0!</v>
      </c>
    </row>
    <row r="19" spans="1:11" ht="13.5" thickBot="1" x14ac:dyDescent="0.25">
      <c r="A19" s="66" t="s">
        <v>100</v>
      </c>
      <c r="B19" s="66" t="s">
        <v>200</v>
      </c>
      <c r="C19" s="113">
        <v>2</v>
      </c>
      <c r="D19" s="38">
        <f>'ריכוז א'!S$58</f>
        <v>0</v>
      </c>
      <c r="E19" s="38">
        <f>'ריכוז ב'!AP$58</f>
        <v>0</v>
      </c>
      <c r="F19" s="38" t="e">
        <f t="shared" si="2"/>
        <v>#DIV/0!</v>
      </c>
      <c r="G19" s="36" t="e">
        <f t="shared" si="1"/>
        <v>#DIV/0!</v>
      </c>
    </row>
    <row r="20" spans="1:11" ht="13.5" thickBot="1" x14ac:dyDescent="0.25">
      <c r="A20" s="66" t="s">
        <v>78</v>
      </c>
      <c r="B20" s="66" t="s">
        <v>152</v>
      </c>
      <c r="C20" s="113">
        <v>2</v>
      </c>
      <c r="D20" s="38">
        <f>'ריכוז א'!U$58</f>
        <v>0</v>
      </c>
      <c r="E20" s="38">
        <f>'ריכוז ב'!AR$58</f>
        <v>0</v>
      </c>
      <c r="F20" s="38" t="e">
        <f t="shared" si="2"/>
        <v>#DIV/0!</v>
      </c>
      <c r="G20" s="36" t="e">
        <f t="shared" si="1"/>
        <v>#DIV/0!</v>
      </c>
    </row>
    <row r="21" spans="1:11" ht="13.5" thickBot="1" x14ac:dyDescent="0.25">
      <c r="A21" s="104" t="s">
        <v>112</v>
      </c>
      <c r="B21" s="104" t="s">
        <v>201</v>
      </c>
      <c r="C21" s="113">
        <v>4</v>
      </c>
      <c r="D21" s="38">
        <f>'ריכוז א'!V$58</f>
        <v>0</v>
      </c>
      <c r="E21" s="38">
        <f>'ריכוז ב'!AS$58</f>
        <v>0</v>
      </c>
      <c r="F21" s="38" t="e">
        <f t="shared" si="2"/>
        <v>#DIV/0!</v>
      </c>
      <c r="G21" s="36" t="e">
        <f t="shared" si="1"/>
        <v>#DIV/0!</v>
      </c>
    </row>
    <row r="22" spans="1:11" ht="13.5" thickBot="1" x14ac:dyDescent="0.25">
      <c r="A22" s="66" t="s">
        <v>113</v>
      </c>
      <c r="B22" s="66" t="s">
        <v>202</v>
      </c>
      <c r="C22" s="113">
        <v>2</v>
      </c>
      <c r="D22" s="38">
        <f>'ריכוז א'!W$58</f>
        <v>0</v>
      </c>
      <c r="E22" s="38">
        <f>'ריכוז ב'!AT$58</f>
        <v>0</v>
      </c>
      <c r="F22" s="38" t="e">
        <f t="shared" si="2"/>
        <v>#DIV/0!</v>
      </c>
      <c r="G22" s="36" t="e">
        <f t="shared" si="1"/>
        <v>#DIV/0!</v>
      </c>
    </row>
    <row r="23" spans="1:11" ht="13.5" thickBot="1" x14ac:dyDescent="0.25">
      <c r="A23" s="104" t="s">
        <v>114</v>
      </c>
      <c r="B23" s="104" t="s">
        <v>155</v>
      </c>
      <c r="C23" s="113">
        <v>2</v>
      </c>
      <c r="D23" s="38">
        <f>'ריכוז א'!X$58</f>
        <v>0</v>
      </c>
      <c r="E23" s="38">
        <f>'ריכוז ב'!AU$58</f>
        <v>0</v>
      </c>
      <c r="F23" s="38" t="e">
        <f t="shared" si="2"/>
        <v>#DIV/0!</v>
      </c>
      <c r="G23" s="36" t="e">
        <f t="shared" si="1"/>
        <v>#DIV/0!</v>
      </c>
    </row>
    <row r="24" spans="1:11" ht="13.5" thickBot="1" x14ac:dyDescent="0.25">
      <c r="A24" s="104" t="s">
        <v>115</v>
      </c>
      <c r="B24" s="104" t="s">
        <v>156</v>
      </c>
      <c r="C24" s="113">
        <v>2</v>
      </c>
      <c r="D24" s="38">
        <f>'ריכוז א'!Y$58</f>
        <v>0</v>
      </c>
      <c r="E24" s="38">
        <f>'ריכוז ב'!AV$58</f>
        <v>0</v>
      </c>
      <c r="F24" s="38" t="e">
        <f t="shared" si="2"/>
        <v>#DIV/0!</v>
      </c>
      <c r="G24" s="36" t="e">
        <f t="shared" si="1"/>
        <v>#DIV/0!</v>
      </c>
    </row>
    <row r="25" spans="1:11" ht="13.5" thickBot="1" x14ac:dyDescent="0.25">
      <c r="A25" s="104" t="s">
        <v>116</v>
      </c>
      <c r="B25" s="104" t="s">
        <v>91</v>
      </c>
      <c r="C25" s="113">
        <v>3</v>
      </c>
      <c r="D25" s="38">
        <f>'ריכוז א'!AA$58</f>
        <v>0</v>
      </c>
      <c r="E25" s="38">
        <f>'ריכוז ב'!C$58</f>
        <v>0</v>
      </c>
      <c r="F25" s="38" t="e">
        <f t="shared" si="2"/>
        <v>#DIV/0!</v>
      </c>
      <c r="G25" s="36" t="e">
        <f t="shared" si="1"/>
        <v>#DIV/0!</v>
      </c>
    </row>
    <row r="26" spans="1:11" ht="13.5" thickBot="1" x14ac:dyDescent="0.25">
      <c r="A26" s="66" t="s">
        <v>117</v>
      </c>
      <c r="B26" s="66" t="s">
        <v>144</v>
      </c>
      <c r="C26" s="113">
        <v>2</v>
      </c>
      <c r="D26" s="38">
        <f>'ריכוז א'!AB$58</f>
        <v>0</v>
      </c>
      <c r="E26" s="38">
        <f>'ריכוז ב'!D$58</f>
        <v>0</v>
      </c>
      <c r="F26" s="38" t="e">
        <f t="shared" si="2"/>
        <v>#DIV/0!</v>
      </c>
      <c r="G26" s="36" t="e">
        <f t="shared" si="1"/>
        <v>#DIV/0!</v>
      </c>
    </row>
    <row r="27" spans="1:11" ht="13.5" thickBot="1" x14ac:dyDescent="0.25">
      <c r="A27" s="66" t="s">
        <v>119</v>
      </c>
      <c r="B27" s="66" t="s">
        <v>92</v>
      </c>
      <c r="C27" s="113">
        <v>2</v>
      </c>
      <c r="D27" s="38">
        <f>'ריכוז א'!AC$58</f>
        <v>0</v>
      </c>
      <c r="E27" s="38">
        <f>'ריכוז ב'!E$58</f>
        <v>0</v>
      </c>
      <c r="F27" s="38" t="e">
        <f t="shared" si="2"/>
        <v>#DIV/0!</v>
      </c>
      <c r="G27" s="36" t="e">
        <f t="shared" si="1"/>
        <v>#DIV/0!</v>
      </c>
    </row>
    <row r="28" spans="1:11" ht="13.5" thickBot="1" x14ac:dyDescent="0.25">
      <c r="A28" s="66" t="s">
        <v>120</v>
      </c>
      <c r="B28" s="66" t="s">
        <v>203</v>
      </c>
      <c r="C28" s="113">
        <v>2</v>
      </c>
      <c r="D28" s="38">
        <f>'ריכוז א'!AD$58</f>
        <v>0</v>
      </c>
      <c r="E28" s="38">
        <f>'ריכוז ב'!F$58</f>
        <v>0</v>
      </c>
      <c r="F28" s="38" t="e">
        <f t="shared" si="2"/>
        <v>#DIV/0!</v>
      </c>
      <c r="G28" s="36" t="e">
        <f t="shared" si="1"/>
        <v>#DIV/0!</v>
      </c>
    </row>
    <row r="29" spans="1:11" ht="13.5" thickBot="1" x14ac:dyDescent="0.25">
      <c r="A29" s="66" t="s">
        <v>76</v>
      </c>
      <c r="B29" s="66" t="s">
        <v>94</v>
      </c>
      <c r="C29" s="113">
        <v>3</v>
      </c>
      <c r="D29" s="38">
        <f>'ריכוז א'!AE$58</f>
        <v>0</v>
      </c>
      <c r="E29" s="38">
        <f>'ריכוז ב'!G$58</f>
        <v>0</v>
      </c>
      <c r="F29" s="38" t="e">
        <f t="shared" si="2"/>
        <v>#DIV/0!</v>
      </c>
      <c r="G29" s="36" t="e">
        <f t="shared" si="1"/>
        <v>#DIV/0!</v>
      </c>
    </row>
    <row r="30" spans="1:11" ht="13.5" thickBot="1" x14ac:dyDescent="0.25">
      <c r="A30" s="66" t="s">
        <v>77</v>
      </c>
      <c r="B30" s="66" t="s">
        <v>95</v>
      </c>
      <c r="C30" s="113">
        <v>4</v>
      </c>
      <c r="D30" s="38">
        <f>'ריכוז א'!AF$58</f>
        <v>0</v>
      </c>
      <c r="E30" s="38">
        <f>'ריכוז ב'!H$58</f>
        <v>0</v>
      </c>
      <c r="F30" s="38" t="e">
        <f t="shared" si="2"/>
        <v>#DIV/0!</v>
      </c>
      <c r="G30" s="36" t="e">
        <f t="shared" si="1"/>
        <v>#DIV/0!</v>
      </c>
    </row>
    <row r="31" spans="1:11" ht="13.5" thickBot="1" x14ac:dyDescent="0.25">
      <c r="A31" s="66" t="s">
        <v>151</v>
      </c>
      <c r="B31" s="66" t="s">
        <v>96</v>
      </c>
      <c r="C31" s="113">
        <v>2</v>
      </c>
      <c r="D31" s="38">
        <f>'ריכוז א'!AG$58</f>
        <v>0</v>
      </c>
      <c r="E31" s="38">
        <f>'ריכוז ב'!I$58</f>
        <v>0</v>
      </c>
      <c r="F31" s="38" t="e">
        <f t="shared" si="2"/>
        <v>#DIV/0!</v>
      </c>
      <c r="G31" s="36" t="e">
        <f t="shared" si="1"/>
        <v>#DIV/0!</v>
      </c>
    </row>
    <row r="32" spans="1:11" ht="13.5" thickBot="1" x14ac:dyDescent="0.25">
      <c r="A32" s="66" t="s">
        <v>121</v>
      </c>
      <c r="B32" s="66" t="s">
        <v>97</v>
      </c>
      <c r="C32" s="113">
        <v>2</v>
      </c>
      <c r="D32" s="38">
        <f>'ריכוז א'!AH$58</f>
        <v>0</v>
      </c>
      <c r="E32" s="38">
        <f>'ריכוז ב'!J$58</f>
        <v>0</v>
      </c>
      <c r="F32" s="38" t="e">
        <f t="shared" si="2"/>
        <v>#DIV/0!</v>
      </c>
      <c r="G32" s="36" t="e">
        <f t="shared" si="1"/>
        <v>#DIV/0!</v>
      </c>
    </row>
    <row r="33" spans="1:7" ht="13.5" thickBot="1" x14ac:dyDescent="0.25">
      <c r="A33" s="66" t="s">
        <v>122</v>
      </c>
      <c r="B33" s="66" t="s">
        <v>98</v>
      </c>
      <c r="C33" s="113">
        <v>3</v>
      </c>
      <c r="D33" s="38">
        <f>'ריכוז א'!AI$58</f>
        <v>0</v>
      </c>
      <c r="E33" s="38">
        <f>'ריכוז ב'!K$58</f>
        <v>0</v>
      </c>
      <c r="F33" s="38" t="e">
        <f t="shared" si="2"/>
        <v>#DIV/0!</v>
      </c>
      <c r="G33" s="36" t="e">
        <f t="shared" si="1"/>
        <v>#DIV/0!</v>
      </c>
    </row>
    <row r="34" spans="1:7" ht="13.5" thickBot="1" x14ac:dyDescent="0.25">
      <c r="A34" s="66" t="s">
        <v>130</v>
      </c>
      <c r="B34" s="66" t="s">
        <v>82</v>
      </c>
      <c r="C34" s="113">
        <v>3</v>
      </c>
      <c r="D34" s="38">
        <f>'ריכוז א'!AJ$58</f>
        <v>0</v>
      </c>
      <c r="E34" s="38">
        <f>'ריכוז ב'!L$58</f>
        <v>0</v>
      </c>
      <c r="F34" s="38" t="e">
        <f t="shared" si="2"/>
        <v>#DIV/0!</v>
      </c>
      <c r="G34" s="36" t="e">
        <f t="shared" si="1"/>
        <v>#DIV/0!</v>
      </c>
    </row>
    <row r="35" spans="1:7" ht="13.5" thickBot="1" x14ac:dyDescent="0.25">
      <c r="A35" s="66" t="s">
        <v>131</v>
      </c>
      <c r="B35" s="66" t="s">
        <v>83</v>
      </c>
      <c r="C35" s="113">
        <v>2</v>
      </c>
      <c r="D35" s="38">
        <f>'ריכוז א'!AK$58</f>
        <v>0</v>
      </c>
      <c r="E35" s="38">
        <f>'ריכוז ב'!M$58</f>
        <v>0</v>
      </c>
      <c r="F35" s="38" t="e">
        <f t="shared" si="2"/>
        <v>#DIV/0!</v>
      </c>
      <c r="G35" s="36" t="e">
        <f t="shared" si="1"/>
        <v>#DIV/0!</v>
      </c>
    </row>
    <row r="36" spans="1:7" ht="13.5" thickBot="1" x14ac:dyDescent="0.25">
      <c r="A36" s="66">
        <v>15</v>
      </c>
      <c r="B36" s="66">
        <v>6</v>
      </c>
      <c r="C36" s="113">
        <v>3</v>
      </c>
      <c r="D36" s="38">
        <f>'ריכוז א'!AL$58</f>
        <v>0</v>
      </c>
      <c r="E36" s="38">
        <f>'ריכוז ב'!N$58</f>
        <v>0</v>
      </c>
      <c r="F36" s="38" t="e">
        <f t="shared" si="2"/>
        <v>#DIV/0!</v>
      </c>
      <c r="G36" s="36" t="e">
        <f t="shared" si="1"/>
        <v>#DIV/0!</v>
      </c>
    </row>
    <row r="37" spans="1:7" ht="13.5" thickBot="1" x14ac:dyDescent="0.25">
      <c r="A37" s="66">
        <v>16</v>
      </c>
      <c r="B37" s="66">
        <v>7</v>
      </c>
      <c r="C37" s="113">
        <v>2</v>
      </c>
      <c r="D37" s="38">
        <f>'ריכוז א'!AN$58</f>
        <v>0</v>
      </c>
      <c r="E37" s="38">
        <f>'ריכוז ב'!P$58</f>
        <v>0</v>
      </c>
      <c r="F37" s="38" t="e">
        <f t="shared" si="2"/>
        <v>#DIV/0!</v>
      </c>
      <c r="G37" s="36" t="e">
        <f t="shared" si="1"/>
        <v>#DIV/0!</v>
      </c>
    </row>
    <row r="38" spans="1:7" ht="13.5" thickBot="1" x14ac:dyDescent="0.25">
      <c r="A38" s="66">
        <v>17</v>
      </c>
      <c r="B38" s="66">
        <v>8</v>
      </c>
      <c r="C38" s="113">
        <v>3</v>
      </c>
      <c r="D38" s="38">
        <f>'ריכוז א'!AO$58</f>
        <v>0</v>
      </c>
      <c r="E38" s="38">
        <f>'ריכוז ב'!Q$58</f>
        <v>0</v>
      </c>
      <c r="F38" s="38" t="e">
        <f t="shared" si="2"/>
        <v>#DIV/0!</v>
      </c>
      <c r="G38" s="36" t="e">
        <f t="shared" si="1"/>
        <v>#DIV/0!</v>
      </c>
    </row>
    <row r="39" spans="1:7" ht="13.5" thickBot="1" x14ac:dyDescent="0.25">
      <c r="A39" s="66">
        <v>18</v>
      </c>
      <c r="B39" s="66">
        <v>9</v>
      </c>
      <c r="C39" s="113">
        <v>3</v>
      </c>
      <c r="D39" s="38">
        <f>'ריכוז א'!AP$58</f>
        <v>0</v>
      </c>
      <c r="E39" s="38">
        <f>'ריכוז ב'!R$58</f>
        <v>0</v>
      </c>
      <c r="F39" s="38" t="e">
        <f t="shared" si="2"/>
        <v>#DIV/0!</v>
      </c>
      <c r="G39" s="36" t="e">
        <f t="shared" si="1"/>
        <v>#DIV/0!</v>
      </c>
    </row>
    <row r="40" spans="1:7" ht="13.5" thickBot="1" x14ac:dyDescent="0.25">
      <c r="A40" s="66" t="s">
        <v>152</v>
      </c>
      <c r="B40" s="66" t="s">
        <v>116</v>
      </c>
      <c r="C40" s="113">
        <v>3</v>
      </c>
      <c r="D40" s="38">
        <f>'ריכוז א'!AQ$58</f>
        <v>0</v>
      </c>
      <c r="E40" s="38">
        <f>'ריכוז ב'!S$58</f>
        <v>0</v>
      </c>
      <c r="F40" s="38" t="e">
        <f t="shared" si="2"/>
        <v>#DIV/0!</v>
      </c>
      <c r="G40" s="36" t="e">
        <f t="shared" si="1"/>
        <v>#DIV/0!</v>
      </c>
    </row>
    <row r="41" spans="1:7" ht="13.5" thickBot="1" x14ac:dyDescent="0.25">
      <c r="A41" s="66" t="s">
        <v>153</v>
      </c>
      <c r="B41" s="66" t="s">
        <v>117</v>
      </c>
      <c r="C41" s="113">
        <v>3</v>
      </c>
      <c r="D41" s="38">
        <f>'ריכוז א'!AR$58</f>
        <v>0</v>
      </c>
      <c r="E41" s="38">
        <f>'ריכוז ב'!T$58</f>
        <v>0</v>
      </c>
      <c r="F41" s="38" t="e">
        <f t="shared" si="2"/>
        <v>#DIV/0!</v>
      </c>
      <c r="G41" s="36" t="e">
        <f t="shared" si="1"/>
        <v>#DIV/0!</v>
      </c>
    </row>
    <row r="42" spans="1:7" ht="13.5" thickBot="1" x14ac:dyDescent="0.25">
      <c r="A42" s="66" t="s">
        <v>154</v>
      </c>
      <c r="B42" s="66" t="s">
        <v>118</v>
      </c>
      <c r="C42" s="113">
        <v>2</v>
      </c>
      <c r="D42" s="38">
        <f>'ריכוז א'!AS$58</f>
        <v>0</v>
      </c>
      <c r="E42" s="38">
        <f>'ריכוז ב'!U$58</f>
        <v>0</v>
      </c>
      <c r="F42" s="38" t="e">
        <f t="shared" si="2"/>
        <v>#DIV/0!</v>
      </c>
      <c r="G42" s="36" t="e">
        <f t="shared" si="1"/>
        <v>#DIV/0!</v>
      </c>
    </row>
    <row r="43" spans="1:7" ht="13.5" thickBot="1" x14ac:dyDescent="0.25">
      <c r="A43" s="66" t="s">
        <v>155</v>
      </c>
      <c r="B43" s="66" t="s">
        <v>119</v>
      </c>
      <c r="C43" s="113">
        <v>4</v>
      </c>
      <c r="D43" s="38">
        <f>'ריכוז א'!AU$58</f>
        <v>0</v>
      </c>
      <c r="E43" s="38">
        <f>'ריכוז ב'!W$58</f>
        <v>0</v>
      </c>
      <c r="F43" s="38" t="e">
        <f t="shared" si="2"/>
        <v>#DIV/0!</v>
      </c>
      <c r="G43" s="36" t="e">
        <f t="shared" si="1"/>
        <v>#DIV/0!</v>
      </c>
    </row>
    <row r="44" spans="1:7" ht="13.5" thickBot="1" x14ac:dyDescent="0.25">
      <c r="A44" s="66" t="s">
        <v>156</v>
      </c>
      <c r="B44" s="66" t="s">
        <v>120</v>
      </c>
      <c r="C44" s="113">
        <v>2</v>
      </c>
      <c r="D44" s="38">
        <f>'ריכוז א'!AV$58</f>
        <v>0</v>
      </c>
      <c r="E44" s="38">
        <f>'ריכוז ב'!X$58</f>
        <v>0</v>
      </c>
      <c r="F44" s="38" t="e">
        <f t="shared" si="2"/>
        <v>#DIV/0!</v>
      </c>
      <c r="G44" s="36" t="e">
        <f t="shared" si="1"/>
        <v>#DIV/0!</v>
      </c>
    </row>
  </sheetData>
  <sheetProtection password="EA5E" sheet="1" objects="1" scenarios="1"/>
  <mergeCells count="15">
    <mergeCell ref="B1:P1"/>
    <mergeCell ref="M8:N8"/>
    <mergeCell ref="M9:N9"/>
    <mergeCell ref="A2:I2"/>
    <mergeCell ref="M2:P2"/>
    <mergeCell ref="M7:N7"/>
    <mergeCell ref="I8:J8"/>
    <mergeCell ref="M6:N6"/>
    <mergeCell ref="I14:J14"/>
    <mergeCell ref="I9:J9"/>
    <mergeCell ref="M14:N14"/>
    <mergeCell ref="M10:N10"/>
    <mergeCell ref="M11:N11"/>
    <mergeCell ref="M12:N12"/>
    <mergeCell ref="M13:N13"/>
  </mergeCells>
  <phoneticPr fontId="22" type="noConversion"/>
  <conditionalFormatting sqref="D4:D10">
    <cfRule type="colorScale" priority="27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2">
    <cfRule type="colorScale" priority="19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25">
    <cfRule type="colorScale" priority="17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1">
    <cfRule type="colorScale" priority="168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E16">
    <cfRule type="colorScale" priority="16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11">
    <cfRule type="colorScale" priority="13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3">
    <cfRule type="colorScale" priority="13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5">
    <cfRule type="colorScale" priority="13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7">
    <cfRule type="colorScale" priority="13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8">
    <cfRule type="colorScale" priority="13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9">
    <cfRule type="colorScale" priority="13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20">
    <cfRule type="colorScale" priority="13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22">
    <cfRule type="colorScale" priority="13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23">
    <cfRule type="colorScale" priority="12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24">
    <cfRule type="colorScale" priority="12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26">
    <cfRule type="colorScale" priority="12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27">
    <cfRule type="colorScale" priority="12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28">
    <cfRule type="colorScale" priority="12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31">
    <cfRule type="colorScale" priority="12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32">
    <cfRule type="colorScale" priority="12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35">
    <cfRule type="colorScale" priority="12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37">
    <cfRule type="colorScale" priority="12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42">
    <cfRule type="colorScale" priority="12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44">
    <cfRule type="colorScale" priority="11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44">
    <cfRule type="colorScale" priority="11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42">
    <cfRule type="colorScale" priority="11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37">
    <cfRule type="colorScale" priority="11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35">
    <cfRule type="colorScale" priority="11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32">
    <cfRule type="colorScale" priority="11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31">
    <cfRule type="colorScale" priority="11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8">
    <cfRule type="colorScale" priority="11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7">
    <cfRule type="colorScale" priority="11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6">
    <cfRule type="colorScale" priority="11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4">
    <cfRule type="colorScale" priority="10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3">
    <cfRule type="colorScale" priority="10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2">
    <cfRule type="colorScale" priority="10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0">
    <cfRule type="colorScale" priority="10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9">
    <cfRule type="colorScale" priority="10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8">
    <cfRule type="colorScale" priority="10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7">
    <cfRule type="colorScale" priority="10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5">
    <cfRule type="colorScale" priority="10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3">
    <cfRule type="colorScale" priority="10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1">
    <cfRule type="colorScale" priority="10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0">
    <cfRule type="colorScale" priority="9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9">
    <cfRule type="colorScale" priority="9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8">
    <cfRule type="colorScale" priority="9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7">
    <cfRule type="colorScale" priority="9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6">
    <cfRule type="colorScale" priority="9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5">
    <cfRule type="colorScale" priority="9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4">
    <cfRule type="colorScale" priority="9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4">
    <cfRule type="colorScale" priority="9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4">
    <cfRule type="colorScale" priority="6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16">
    <cfRule type="colorScale" priority="6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29">
    <cfRule type="colorScale" priority="6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33">
    <cfRule type="colorScale" priority="6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34">
    <cfRule type="colorScale" priority="6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36">
    <cfRule type="colorScale" priority="6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38">
    <cfRule type="colorScale" priority="6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39">
    <cfRule type="colorScale" priority="6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40">
    <cfRule type="colorScale" priority="60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41">
    <cfRule type="colorScale" priority="59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41">
    <cfRule type="colorScale" priority="5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40">
    <cfRule type="colorScale" priority="5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39">
    <cfRule type="colorScale" priority="5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38">
    <cfRule type="colorScale" priority="5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36">
    <cfRule type="colorScale" priority="5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34">
    <cfRule type="colorScale" priority="5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33">
    <cfRule type="colorScale" priority="5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29">
    <cfRule type="colorScale" priority="5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25">
    <cfRule type="colorScale" priority="50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14">
    <cfRule type="colorScale" priority="49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12">
    <cfRule type="colorScale" priority="4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2">
    <cfRule type="colorScale" priority="4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4">
    <cfRule type="colorScale" priority="4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6">
    <cfRule type="colorScale" priority="4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5">
    <cfRule type="colorScale" priority="4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9">
    <cfRule type="colorScale" priority="4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3">
    <cfRule type="colorScale" priority="4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4">
    <cfRule type="colorScale" priority="4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6">
    <cfRule type="colorScale" priority="40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8">
    <cfRule type="colorScale" priority="39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9">
    <cfRule type="colorScale" priority="3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40">
    <cfRule type="colorScale" priority="3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41">
    <cfRule type="colorScale" priority="3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5">
    <cfRule type="colorScale" priority="3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6">
    <cfRule type="colorScale" priority="3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7">
    <cfRule type="colorScale" priority="3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8">
    <cfRule type="colorScale" priority="3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9">
    <cfRule type="colorScale" priority="3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0">
    <cfRule type="colorScale" priority="3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1">
    <cfRule type="colorScale" priority="2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3">
    <cfRule type="colorScale" priority="2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5">
    <cfRule type="colorScale" priority="2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7">
    <cfRule type="colorScale" priority="2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8">
    <cfRule type="colorScale" priority="2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9">
    <cfRule type="colorScale" priority="2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0">
    <cfRule type="colorScale" priority="2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2">
    <cfRule type="colorScale" priority="2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3">
    <cfRule type="colorScale" priority="2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4">
    <cfRule type="colorScale" priority="2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6">
    <cfRule type="colorScale" priority="1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7">
    <cfRule type="colorScale" priority="1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8">
    <cfRule type="colorScale" priority="1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1">
    <cfRule type="colorScale" priority="1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2">
    <cfRule type="colorScale" priority="1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5">
    <cfRule type="colorScale" priority="1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7">
    <cfRule type="colorScale" priority="1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42">
    <cfRule type="colorScale" priority="1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44">
    <cfRule type="colorScale" priority="1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43">
    <cfRule type="colorScale" priority="8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E43">
    <cfRule type="colorScale" priority="7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43">
    <cfRule type="colorScale" priority="6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30">
    <cfRule type="colorScale" priority="5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E30">
    <cfRule type="colorScale" priority="4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D30">
    <cfRule type="colorScale" priority="3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21">
    <cfRule type="colorScale" priority="2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D21">
    <cfRule type="colorScale" priority="1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הנחייות</vt:lpstr>
      <vt:lpstr>נוסח א</vt:lpstr>
      <vt:lpstr>ריכוז א</vt:lpstr>
      <vt:lpstr>פלט תוצאות א</vt:lpstr>
      <vt:lpstr>נוסח ב</vt:lpstr>
      <vt:lpstr>ריכוז ב</vt:lpstr>
      <vt:lpstr>פלט תוצאות ב</vt:lpstr>
      <vt:lpstr>פלט תוצאות המבחן</vt:lpstr>
      <vt:lpstr>הנחייות!_GoBack</vt:lpstr>
      <vt:lpstr>'נוסח ב'!שאלה_פתוחה</vt:lpstr>
      <vt:lpstr>שאלה_פתוחה</vt:lpstr>
    </vt:vector>
  </TitlesOfParts>
  <Company>Weizmann Institute of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Science Teaching</dc:creator>
  <cp:lastModifiedBy>Windows User</cp:lastModifiedBy>
  <cp:lastPrinted>2013-05-22T06:35:08Z</cp:lastPrinted>
  <dcterms:created xsi:type="dcterms:W3CDTF">2010-05-06T10:12:22Z</dcterms:created>
  <dcterms:modified xsi:type="dcterms:W3CDTF">2014-05-29T09:29:15Z</dcterms:modified>
</cp:coreProperties>
</file>